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defaultThemeVersion="124226"/>
  <mc:AlternateContent xmlns:mc="http://schemas.openxmlformats.org/markup-compatibility/2006">
    <mc:Choice Requires="x15">
      <x15ac:absPath xmlns:x15ac="http://schemas.microsoft.com/office/spreadsheetml/2010/11/ac" url="C:\Users\anderann\Desktop\"/>
    </mc:Choice>
  </mc:AlternateContent>
  <bookViews>
    <workbookView xWindow="0" yWindow="0" windowWidth="28800" windowHeight="10920" tabRatio="800" firstSheet="1" activeTab="1"/>
  </bookViews>
  <sheets>
    <sheet name="Energislagsindikator" sheetId="4" state="hidden" r:id="rId1"/>
    <sheet name="Energislagsindikator FV 2017" sheetId="13" r:id="rId2"/>
    <sheet name="Fjärrvärmestatistik 2012" sheetId="11" state="hidden" r:id="rId3"/>
    <sheet name="Fortum Värme 2017" sheetId="12" r:id="rId4"/>
  </sheets>
  <externalReferences>
    <externalReference r:id="rId5"/>
  </externalReferences>
  <definedNames>
    <definedName name="_xlnm._FilterDatabase" localSheetId="2" hidden="1">'Fjärrvärmestatistik 2012'!$A$3:$BX$3</definedName>
    <definedName name="Elslag">Energislagsindikator!$E$36:$E$41</definedName>
    <definedName name="Energislag2">[1]Energislagsindikator!$E$30:$E$35</definedName>
    <definedName name="Fjärrvärme2008">#REF!</definedName>
    <definedName name="Fjärrvärme2010">#REF!</definedName>
    <definedName name="Nät2012">Energislagsindikator!$E$45:$E$506</definedName>
    <definedName name="Nät2012b">Energislagsindikator!$E$45:$E$506</definedName>
    <definedName name="Nät2012data">Energislagsindikator!$E$45:$H$506</definedName>
    <definedName name="_xlnm.Print_Area" localSheetId="0">Energislagsindikator!$A$1:$I$401</definedName>
    <definedName name="TEST">#REF!</definedName>
  </definedNames>
  <calcPr calcId="152511" calcMode="manual"/>
</workbook>
</file>

<file path=xl/calcChain.xml><?xml version="1.0" encoding="utf-8"?>
<calcChain xmlns="http://schemas.openxmlformats.org/spreadsheetml/2006/main">
  <c r="AI4" i="12" l="1"/>
  <c r="BN4" i="12"/>
  <c r="BQ4" i="12" s="1"/>
  <c r="BT4" i="12" s="1"/>
  <c r="BO4" i="12"/>
  <c r="BP4" i="12"/>
  <c r="BS4" i="12"/>
  <c r="AJ4" i="12"/>
  <c r="AK4" i="12"/>
  <c r="BL4" i="12"/>
  <c r="BK4" i="12"/>
  <c r="BJ4" i="12"/>
  <c r="AB4" i="12"/>
  <c r="K4" i="12"/>
  <c r="F4" i="12"/>
  <c r="AR17" i="12"/>
  <c r="AR16" i="12"/>
  <c r="BM4" i="12"/>
  <c r="AL4" i="12"/>
  <c r="AH4" i="12"/>
  <c r="AG4" i="12"/>
  <c r="W4" i="12" l="1"/>
  <c r="V4" i="12"/>
  <c r="U4" i="12"/>
  <c r="O4" i="12"/>
  <c r="H4" i="12"/>
  <c r="E4" i="12"/>
  <c r="AO4" i="12" l="1"/>
  <c r="AN4" i="12"/>
  <c r="L4" i="12" l="1"/>
  <c r="M4" i="12"/>
  <c r="AF4" i="12" l="1"/>
  <c r="AT4" i="12"/>
  <c r="AS4" i="12"/>
  <c r="AP4" i="12"/>
  <c r="H48" i="13"/>
  <c r="G48" i="13"/>
  <c r="F48" i="13"/>
  <c r="H47" i="13"/>
  <c r="G47" i="13"/>
  <c r="F47" i="13"/>
  <c r="H46" i="13"/>
  <c r="G46" i="13"/>
  <c r="F46" i="13"/>
  <c r="H45" i="13"/>
  <c r="G45" i="13"/>
  <c r="F45" i="13"/>
  <c r="F26" i="13"/>
  <c r="F25" i="13"/>
  <c r="H20" i="13"/>
  <c r="G20" i="13"/>
  <c r="F20" i="13"/>
  <c r="H19" i="13"/>
  <c r="G19" i="13"/>
  <c r="F19" i="13"/>
  <c r="BE4" i="12"/>
  <c r="BD4" i="12"/>
  <c r="BC4" i="12"/>
  <c r="BA4" i="12"/>
  <c r="AZ4" i="12"/>
  <c r="AY4" i="12"/>
  <c r="AH214" i="11" l="1"/>
  <c r="AG214" i="11"/>
  <c r="H153" i="4" l="1"/>
  <c r="G153" i="4"/>
  <c r="F153" i="4"/>
  <c r="BX112" i="11"/>
  <c r="BW112" i="11"/>
  <c r="BV112" i="11"/>
  <c r="BW4" i="12" l="1"/>
  <c r="G21" i="13" s="1"/>
  <c r="G29" i="13" s="1"/>
  <c r="BV4" i="12"/>
  <c r="F21" i="13" s="1"/>
  <c r="F29" i="13" s="1"/>
  <c r="BX4" i="12"/>
  <c r="H21" i="13" s="1"/>
  <c r="H29" i="13" s="1"/>
  <c r="BS465" i="11"/>
  <c r="BM465" i="11"/>
  <c r="BL465" i="11"/>
  <c r="BK465" i="11"/>
  <c r="BI465" i="11"/>
  <c r="BH465" i="11"/>
  <c r="BG465" i="11"/>
  <c r="BE465" i="11"/>
  <c r="BD465" i="11"/>
  <c r="BC465" i="11"/>
  <c r="BA465" i="11"/>
  <c r="AZ465" i="11"/>
  <c r="AY465" i="11"/>
  <c r="AT465" i="11"/>
  <c r="AS465" i="11"/>
  <c r="AR465" i="11"/>
  <c r="AP465" i="11"/>
  <c r="AO465" i="11"/>
  <c r="AN465" i="11"/>
  <c r="AL465" i="11"/>
  <c r="AK465" i="11"/>
  <c r="AJ465" i="11"/>
  <c r="AH465" i="11"/>
  <c r="AG465" i="11"/>
  <c r="AF465" i="11"/>
  <c r="M465" i="11"/>
  <c r="L465" i="11"/>
  <c r="BS464" i="11"/>
  <c r="BM464" i="11"/>
  <c r="BL464" i="11"/>
  <c r="BK464" i="11"/>
  <c r="BI464" i="11"/>
  <c r="BH464" i="11"/>
  <c r="BG464" i="11"/>
  <c r="BE464" i="11"/>
  <c r="BD464" i="11"/>
  <c r="BC464" i="11"/>
  <c r="BA464" i="11"/>
  <c r="AZ464" i="11"/>
  <c r="AY464" i="11"/>
  <c r="AT464" i="11"/>
  <c r="AS464" i="11"/>
  <c r="AR464" i="11"/>
  <c r="AP464" i="11"/>
  <c r="AO464" i="11"/>
  <c r="AN464" i="11"/>
  <c r="AL464" i="11"/>
  <c r="AK464" i="11"/>
  <c r="AJ464" i="11"/>
  <c r="AH464" i="11"/>
  <c r="AG464" i="11"/>
  <c r="AF464" i="11"/>
  <c r="M464" i="11"/>
  <c r="L464" i="11"/>
  <c r="BS463" i="11"/>
  <c r="BM463" i="11"/>
  <c r="BL463" i="11"/>
  <c r="BK463" i="11"/>
  <c r="BI463" i="11"/>
  <c r="BH463" i="11"/>
  <c r="BG463" i="11"/>
  <c r="BE463" i="11"/>
  <c r="BD463" i="11"/>
  <c r="BC463" i="11"/>
  <c r="BA463" i="11"/>
  <c r="AZ463" i="11"/>
  <c r="AY463" i="11"/>
  <c r="AT463" i="11"/>
  <c r="AS463" i="11"/>
  <c r="AR463" i="11"/>
  <c r="AP463" i="11"/>
  <c r="AO463" i="11"/>
  <c r="AN463" i="11"/>
  <c r="AL463" i="11"/>
  <c r="AK463" i="11"/>
  <c r="AJ463" i="11"/>
  <c r="AH463" i="11"/>
  <c r="AG463" i="11"/>
  <c r="AF463" i="11"/>
  <c r="M463" i="11"/>
  <c r="L463" i="11"/>
  <c r="BS462" i="11"/>
  <c r="BM462" i="11"/>
  <c r="BL462" i="11"/>
  <c r="BK462" i="11"/>
  <c r="BI462" i="11"/>
  <c r="BH462" i="11"/>
  <c r="BG462" i="11"/>
  <c r="BE462" i="11"/>
  <c r="BD462" i="11"/>
  <c r="BC462" i="11"/>
  <c r="BA462" i="11"/>
  <c r="AZ462" i="11"/>
  <c r="AY462" i="11"/>
  <c r="AT462" i="11"/>
  <c r="AS462" i="11"/>
  <c r="AR462" i="11"/>
  <c r="AP462" i="11"/>
  <c r="AO462" i="11"/>
  <c r="AN462" i="11"/>
  <c r="AL462" i="11"/>
  <c r="AK462" i="11"/>
  <c r="AJ462" i="11"/>
  <c r="AH462" i="11"/>
  <c r="AG462" i="11"/>
  <c r="AF462" i="11"/>
  <c r="M462" i="11"/>
  <c r="L462" i="11"/>
  <c r="BS461" i="11"/>
  <c r="BM461" i="11"/>
  <c r="BL461" i="11"/>
  <c r="BK461" i="11"/>
  <c r="BI461" i="11"/>
  <c r="BH461" i="11"/>
  <c r="BG461" i="11"/>
  <c r="BE461" i="11"/>
  <c r="BD461" i="11"/>
  <c r="BC461" i="11"/>
  <c r="BA461" i="11"/>
  <c r="AZ461" i="11"/>
  <c r="AY461" i="11"/>
  <c r="AT461" i="11"/>
  <c r="AS461" i="11"/>
  <c r="AR461" i="11"/>
  <c r="AP461" i="11"/>
  <c r="AO461" i="11"/>
  <c r="AN461" i="11"/>
  <c r="AL461" i="11"/>
  <c r="AK461" i="11"/>
  <c r="AJ461" i="11"/>
  <c r="AH461" i="11"/>
  <c r="AG461" i="11"/>
  <c r="AF461" i="11"/>
  <c r="M461" i="11"/>
  <c r="L461" i="11"/>
  <c r="BS460" i="11"/>
  <c r="BM460" i="11"/>
  <c r="BL460" i="11"/>
  <c r="BK460" i="11"/>
  <c r="BI460" i="11"/>
  <c r="BH460" i="11"/>
  <c r="BG460" i="11"/>
  <c r="BE460" i="11"/>
  <c r="BD460" i="11"/>
  <c r="BC460" i="11"/>
  <c r="BA460" i="11"/>
  <c r="AZ460" i="11"/>
  <c r="AY460" i="11"/>
  <c r="AT460" i="11"/>
  <c r="AS460" i="11"/>
  <c r="AR460" i="11"/>
  <c r="AP460" i="11"/>
  <c r="AO460" i="11"/>
  <c r="AN460" i="11"/>
  <c r="AL460" i="11"/>
  <c r="AK460" i="11"/>
  <c r="AJ460" i="11"/>
  <c r="AH460" i="11"/>
  <c r="AG460" i="11"/>
  <c r="AF460" i="11"/>
  <c r="M460" i="11"/>
  <c r="L460" i="11"/>
  <c r="BS459" i="11"/>
  <c r="BM459" i="11"/>
  <c r="BL459" i="11"/>
  <c r="BK459" i="11"/>
  <c r="BI459" i="11"/>
  <c r="BH459" i="11"/>
  <c r="BG459" i="11"/>
  <c r="BE459" i="11"/>
  <c r="BD459" i="11"/>
  <c r="BC459" i="11"/>
  <c r="BA459" i="11"/>
  <c r="AZ459" i="11"/>
  <c r="AY459" i="11"/>
  <c r="AT459" i="11"/>
  <c r="AS459" i="11"/>
  <c r="AR459" i="11"/>
  <c r="AP459" i="11"/>
  <c r="AO459" i="11"/>
  <c r="AN459" i="11"/>
  <c r="AL459" i="11"/>
  <c r="AK459" i="11"/>
  <c r="AJ459" i="11"/>
  <c r="AH459" i="11"/>
  <c r="AG459" i="11"/>
  <c r="AF459" i="11"/>
  <c r="M459" i="11"/>
  <c r="L459" i="11"/>
  <c r="BS458" i="11"/>
  <c r="BM458" i="11"/>
  <c r="BL458" i="11"/>
  <c r="BK458" i="11"/>
  <c r="BI458" i="11"/>
  <c r="BH458" i="11"/>
  <c r="BG458" i="11"/>
  <c r="BE458" i="11"/>
  <c r="BD458" i="11"/>
  <c r="BC458" i="11"/>
  <c r="BA458" i="11"/>
  <c r="AZ458" i="11"/>
  <c r="AY458" i="11"/>
  <c r="AT458" i="11"/>
  <c r="AS458" i="11"/>
  <c r="AR458" i="11"/>
  <c r="AP458" i="11"/>
  <c r="AO458" i="11"/>
  <c r="AN458" i="11"/>
  <c r="AL458" i="11"/>
  <c r="AK458" i="11"/>
  <c r="AJ458" i="11"/>
  <c r="AH458" i="11"/>
  <c r="AG458" i="11"/>
  <c r="AF458" i="11"/>
  <c r="M458" i="11"/>
  <c r="L458" i="11"/>
  <c r="BS457" i="11"/>
  <c r="BM457" i="11"/>
  <c r="BL457" i="11"/>
  <c r="BK457" i="11"/>
  <c r="BI457" i="11"/>
  <c r="BH457" i="11"/>
  <c r="BG457" i="11"/>
  <c r="BE457" i="11"/>
  <c r="BD457" i="11"/>
  <c r="BC457" i="11"/>
  <c r="BA457" i="11"/>
  <c r="AZ457" i="11"/>
  <c r="AY457" i="11"/>
  <c r="AT457" i="11"/>
  <c r="AS457" i="11"/>
  <c r="AR457" i="11"/>
  <c r="AP457" i="11"/>
  <c r="AO457" i="11"/>
  <c r="AN457" i="11"/>
  <c r="AL457" i="11"/>
  <c r="AK457" i="11"/>
  <c r="AJ457" i="11"/>
  <c r="AH457" i="11"/>
  <c r="AG457" i="11"/>
  <c r="AF457" i="11"/>
  <c r="M457" i="11"/>
  <c r="L457" i="11"/>
  <c r="BS456" i="11"/>
  <c r="BM456" i="11"/>
  <c r="BL456" i="11"/>
  <c r="BK456" i="11"/>
  <c r="BI456" i="11"/>
  <c r="BH456" i="11"/>
  <c r="BG456" i="11"/>
  <c r="BE456" i="11"/>
  <c r="BD456" i="11"/>
  <c r="BC456" i="11"/>
  <c r="BA456" i="11"/>
  <c r="AZ456" i="11"/>
  <c r="AY456" i="11"/>
  <c r="AT456" i="11"/>
  <c r="AS456" i="11"/>
  <c r="AR456" i="11"/>
  <c r="AP456" i="11"/>
  <c r="AO456" i="11"/>
  <c r="AN456" i="11"/>
  <c r="AL456" i="11"/>
  <c r="AK456" i="11"/>
  <c r="AJ456" i="11"/>
  <c r="AH456" i="11"/>
  <c r="AG456" i="11"/>
  <c r="AF456" i="11"/>
  <c r="M456" i="11"/>
  <c r="L456" i="11"/>
  <c r="BS455" i="11"/>
  <c r="BM455" i="11"/>
  <c r="BL455" i="11"/>
  <c r="BK455" i="11"/>
  <c r="BI455" i="11"/>
  <c r="BH455" i="11"/>
  <c r="BG455" i="11"/>
  <c r="BE455" i="11"/>
  <c r="BD455" i="11"/>
  <c r="BC455" i="11"/>
  <c r="BA455" i="11"/>
  <c r="AZ455" i="11"/>
  <c r="AY455" i="11"/>
  <c r="AT455" i="11"/>
  <c r="AS455" i="11"/>
  <c r="AR455" i="11"/>
  <c r="AP455" i="11"/>
  <c r="AO455" i="11"/>
  <c r="AN455" i="11"/>
  <c r="AL455" i="11"/>
  <c r="AK455" i="11"/>
  <c r="AJ455" i="11"/>
  <c r="AH455" i="11"/>
  <c r="AG455" i="11"/>
  <c r="AF455" i="11"/>
  <c r="M455" i="11"/>
  <c r="L455" i="11"/>
  <c r="BS454" i="11"/>
  <c r="BM454" i="11"/>
  <c r="BL454" i="11"/>
  <c r="BK454" i="11"/>
  <c r="BI454" i="11"/>
  <c r="BH454" i="11"/>
  <c r="BG454" i="11"/>
  <c r="BE454" i="11"/>
  <c r="BD454" i="11"/>
  <c r="BC454" i="11"/>
  <c r="BA454" i="11"/>
  <c r="AZ454" i="11"/>
  <c r="AY454" i="11"/>
  <c r="AT454" i="11"/>
  <c r="AS454" i="11"/>
  <c r="AR454" i="11"/>
  <c r="AP454" i="11"/>
  <c r="AO454" i="11"/>
  <c r="AN454" i="11"/>
  <c r="AL454" i="11"/>
  <c r="AK454" i="11"/>
  <c r="AJ454" i="11"/>
  <c r="AH454" i="11"/>
  <c r="AG454" i="11"/>
  <c r="AF454" i="11"/>
  <c r="M454" i="11"/>
  <c r="L454" i="11"/>
  <c r="BS453" i="11"/>
  <c r="BM453" i="11"/>
  <c r="BL453" i="11"/>
  <c r="BK453" i="11"/>
  <c r="BI453" i="11"/>
  <c r="BH453" i="11"/>
  <c r="BG453" i="11"/>
  <c r="BE453" i="11"/>
  <c r="BD453" i="11"/>
  <c r="BC453" i="11"/>
  <c r="BA453" i="11"/>
  <c r="AZ453" i="11"/>
  <c r="AY453" i="11"/>
  <c r="AT453" i="11"/>
  <c r="AS453" i="11"/>
  <c r="AR453" i="11"/>
  <c r="AP453" i="11"/>
  <c r="AO453" i="11"/>
  <c r="AN453" i="11"/>
  <c r="AL453" i="11"/>
  <c r="AK453" i="11"/>
  <c r="AJ453" i="11"/>
  <c r="AH453" i="11"/>
  <c r="AG453" i="11"/>
  <c r="AF453" i="11"/>
  <c r="M453" i="11"/>
  <c r="L453" i="11"/>
  <c r="BS452" i="11"/>
  <c r="BM452" i="11"/>
  <c r="BL452" i="11"/>
  <c r="BK452" i="11"/>
  <c r="BI452" i="11"/>
  <c r="BH452" i="11"/>
  <c r="BG452" i="11"/>
  <c r="BE452" i="11"/>
  <c r="BD452" i="11"/>
  <c r="BC452" i="11"/>
  <c r="BA452" i="11"/>
  <c r="AZ452" i="11"/>
  <c r="AY452" i="11"/>
  <c r="AT452" i="11"/>
  <c r="AS452" i="11"/>
  <c r="AR452" i="11"/>
  <c r="AP452" i="11"/>
  <c r="AO452" i="11"/>
  <c r="AN452" i="11"/>
  <c r="AL452" i="11"/>
  <c r="AK452" i="11"/>
  <c r="AJ452" i="11"/>
  <c r="AH452" i="11"/>
  <c r="AG452" i="11"/>
  <c r="AF452" i="11"/>
  <c r="M452" i="11"/>
  <c r="L452" i="11"/>
  <c r="BS451" i="11"/>
  <c r="BM451" i="11"/>
  <c r="BL451" i="11"/>
  <c r="BK451" i="11"/>
  <c r="BI451" i="11"/>
  <c r="BH451" i="11"/>
  <c r="BG451" i="11"/>
  <c r="BE451" i="11"/>
  <c r="BD451" i="11"/>
  <c r="BC451" i="11"/>
  <c r="BA451" i="11"/>
  <c r="AZ451" i="11"/>
  <c r="AY451" i="11"/>
  <c r="AT451" i="11"/>
  <c r="AS451" i="11"/>
  <c r="AR451" i="11"/>
  <c r="AP451" i="11"/>
  <c r="AO451" i="11"/>
  <c r="AN451" i="11"/>
  <c r="AL451" i="11"/>
  <c r="AK451" i="11"/>
  <c r="AJ451" i="11"/>
  <c r="AH451" i="11"/>
  <c r="AG451" i="11"/>
  <c r="AF451" i="11"/>
  <c r="M451" i="11"/>
  <c r="L451" i="11"/>
  <c r="BS450" i="11"/>
  <c r="BM450" i="11"/>
  <c r="BL450" i="11"/>
  <c r="BK450" i="11"/>
  <c r="BI450" i="11"/>
  <c r="BH450" i="11"/>
  <c r="BG450" i="11"/>
  <c r="BE450" i="11"/>
  <c r="BD450" i="11"/>
  <c r="BC450" i="11"/>
  <c r="BA450" i="11"/>
  <c r="AZ450" i="11"/>
  <c r="AY450" i="11"/>
  <c r="AT450" i="11"/>
  <c r="AS450" i="11"/>
  <c r="AR450" i="11"/>
  <c r="AP450" i="11"/>
  <c r="AO450" i="11"/>
  <c r="AN450" i="11"/>
  <c r="AL450" i="11"/>
  <c r="AK450" i="11"/>
  <c r="AJ450" i="11"/>
  <c r="AH450" i="11"/>
  <c r="AG450" i="11"/>
  <c r="AF450" i="11"/>
  <c r="M450" i="11"/>
  <c r="L450" i="11"/>
  <c r="BS449" i="11"/>
  <c r="BM449" i="11"/>
  <c r="BL449" i="11"/>
  <c r="BK449" i="11"/>
  <c r="BI449" i="11"/>
  <c r="BH449" i="11"/>
  <c r="BG449" i="11"/>
  <c r="BE449" i="11"/>
  <c r="BD449" i="11"/>
  <c r="BC449" i="11"/>
  <c r="BA449" i="11"/>
  <c r="AZ449" i="11"/>
  <c r="AY449" i="11"/>
  <c r="AT449" i="11"/>
  <c r="AS449" i="11"/>
  <c r="AR449" i="11"/>
  <c r="AP449" i="11"/>
  <c r="AO449" i="11"/>
  <c r="AN449" i="11"/>
  <c r="AL449" i="11"/>
  <c r="AK449" i="11"/>
  <c r="AJ449" i="11"/>
  <c r="AH449" i="11"/>
  <c r="AG449" i="11"/>
  <c r="AF449" i="11"/>
  <c r="M449" i="11"/>
  <c r="L449" i="11"/>
  <c r="BS448" i="11"/>
  <c r="BM448" i="11"/>
  <c r="BL448" i="11"/>
  <c r="BK448" i="11"/>
  <c r="BI448" i="11"/>
  <c r="BH448" i="11"/>
  <c r="BG448" i="11"/>
  <c r="BE448" i="11"/>
  <c r="BD448" i="11"/>
  <c r="BC448" i="11"/>
  <c r="BA448" i="11"/>
  <c r="AZ448" i="11"/>
  <c r="AY448" i="11"/>
  <c r="AT448" i="11"/>
  <c r="AS448" i="11"/>
  <c r="AR448" i="11"/>
  <c r="AP448" i="11"/>
  <c r="AO448" i="11"/>
  <c r="AN448" i="11"/>
  <c r="AL448" i="11"/>
  <c r="AK448" i="11"/>
  <c r="AJ448" i="11"/>
  <c r="AH448" i="11"/>
  <c r="AG448" i="11"/>
  <c r="AF448" i="11"/>
  <c r="M448" i="11"/>
  <c r="L448" i="11"/>
  <c r="BS447" i="11"/>
  <c r="BM447" i="11"/>
  <c r="BL447" i="11"/>
  <c r="BK447" i="11"/>
  <c r="BI447" i="11"/>
  <c r="BH447" i="11"/>
  <c r="BG447" i="11"/>
  <c r="BE447" i="11"/>
  <c r="BD447" i="11"/>
  <c r="BC447" i="11"/>
  <c r="BA447" i="11"/>
  <c r="AZ447" i="11"/>
  <c r="AY447" i="11"/>
  <c r="AT447" i="11"/>
  <c r="AS447" i="11"/>
  <c r="AR447" i="11"/>
  <c r="AP447" i="11"/>
  <c r="AO447" i="11"/>
  <c r="AN447" i="11"/>
  <c r="AL447" i="11"/>
  <c r="AK447" i="11"/>
  <c r="AJ447" i="11"/>
  <c r="AH447" i="11"/>
  <c r="AG447" i="11"/>
  <c r="AF447" i="11"/>
  <c r="M447" i="11"/>
  <c r="L447" i="11"/>
  <c r="BS446" i="11"/>
  <c r="BM446" i="11"/>
  <c r="BL446" i="11"/>
  <c r="BK446" i="11"/>
  <c r="BI446" i="11"/>
  <c r="BH446" i="11"/>
  <c r="BG446" i="11"/>
  <c r="BE446" i="11"/>
  <c r="BD446" i="11"/>
  <c r="BC446" i="11"/>
  <c r="BA446" i="11"/>
  <c r="AZ446" i="11"/>
  <c r="AY446" i="11"/>
  <c r="AT446" i="11"/>
  <c r="AS446" i="11"/>
  <c r="AR446" i="11"/>
  <c r="AP446" i="11"/>
  <c r="AO446" i="11"/>
  <c r="AN446" i="11"/>
  <c r="AL446" i="11"/>
  <c r="AK446" i="11"/>
  <c r="AJ446" i="11"/>
  <c r="AH446" i="11"/>
  <c r="AG446" i="11"/>
  <c r="AF446" i="11"/>
  <c r="M446" i="11"/>
  <c r="L446" i="11"/>
  <c r="BS445" i="11"/>
  <c r="BM445" i="11"/>
  <c r="BL445" i="11"/>
  <c r="BK445" i="11"/>
  <c r="BI445" i="11"/>
  <c r="BH445" i="11"/>
  <c r="BG445" i="11"/>
  <c r="BE445" i="11"/>
  <c r="BD445" i="11"/>
  <c r="BC445" i="11"/>
  <c r="BA445" i="11"/>
  <c r="AZ445" i="11"/>
  <c r="AY445" i="11"/>
  <c r="AT445" i="11"/>
  <c r="AS445" i="11"/>
  <c r="AR445" i="11"/>
  <c r="AP445" i="11"/>
  <c r="AO445" i="11"/>
  <c r="AN445" i="11"/>
  <c r="AL445" i="11"/>
  <c r="AK445" i="11"/>
  <c r="AJ445" i="11"/>
  <c r="AH445" i="11"/>
  <c r="AG445" i="11"/>
  <c r="AF445" i="11"/>
  <c r="M445" i="11"/>
  <c r="L445" i="11"/>
  <c r="BS444" i="11"/>
  <c r="BM444" i="11"/>
  <c r="BL444" i="11"/>
  <c r="BK444" i="11"/>
  <c r="BI444" i="11"/>
  <c r="BH444" i="11"/>
  <c r="BG444" i="11"/>
  <c r="BE444" i="11"/>
  <c r="BD444" i="11"/>
  <c r="BC444" i="11"/>
  <c r="BA444" i="11"/>
  <c r="AZ444" i="11"/>
  <c r="AY444" i="11"/>
  <c r="AT444" i="11"/>
  <c r="AS444" i="11"/>
  <c r="AR444" i="11"/>
  <c r="AP444" i="11"/>
  <c r="AO444" i="11"/>
  <c r="AN444" i="11"/>
  <c r="AL444" i="11"/>
  <c r="AK444" i="11"/>
  <c r="AJ444" i="11"/>
  <c r="AH444" i="11"/>
  <c r="AG444" i="11"/>
  <c r="AF444" i="11"/>
  <c r="M444" i="11"/>
  <c r="L444" i="11"/>
  <c r="BS443" i="11"/>
  <c r="BM443" i="11"/>
  <c r="BL443" i="11"/>
  <c r="BK443" i="11"/>
  <c r="BI443" i="11"/>
  <c r="BH443" i="11"/>
  <c r="BG443" i="11"/>
  <c r="BE443" i="11"/>
  <c r="BD443" i="11"/>
  <c r="BC443" i="11"/>
  <c r="BA443" i="11"/>
  <c r="AZ443" i="11"/>
  <c r="AY443" i="11"/>
  <c r="AT443" i="11"/>
  <c r="AS443" i="11"/>
  <c r="AR443" i="11"/>
  <c r="AP443" i="11"/>
  <c r="AO443" i="11"/>
  <c r="AN443" i="11"/>
  <c r="AL443" i="11"/>
  <c r="AK443" i="11"/>
  <c r="AJ443" i="11"/>
  <c r="AH443" i="11"/>
  <c r="AG443" i="11"/>
  <c r="AF443" i="11"/>
  <c r="M443" i="11"/>
  <c r="L443" i="11"/>
  <c r="BS442" i="11"/>
  <c r="BM442" i="11"/>
  <c r="BL442" i="11"/>
  <c r="BK442" i="11"/>
  <c r="BI442" i="11"/>
  <c r="BH442" i="11"/>
  <c r="BG442" i="11"/>
  <c r="BE442" i="11"/>
  <c r="BD442" i="11"/>
  <c r="BC442" i="11"/>
  <c r="BA442" i="11"/>
  <c r="AZ442" i="11"/>
  <c r="AY442" i="11"/>
  <c r="AT442" i="11"/>
  <c r="AS442" i="11"/>
  <c r="AR442" i="11"/>
  <c r="AP442" i="11"/>
  <c r="AO442" i="11"/>
  <c r="AN442" i="11"/>
  <c r="AL442" i="11"/>
  <c r="AK442" i="11"/>
  <c r="AJ442" i="11"/>
  <c r="AH442" i="11"/>
  <c r="AG442" i="11"/>
  <c r="AF442" i="11"/>
  <c r="M442" i="11"/>
  <c r="L442" i="11"/>
  <c r="BS441" i="11"/>
  <c r="BM441" i="11"/>
  <c r="BL441" i="11"/>
  <c r="BK441" i="11"/>
  <c r="BI441" i="11"/>
  <c r="BH441" i="11"/>
  <c r="BG441" i="11"/>
  <c r="BE441" i="11"/>
  <c r="BD441" i="11"/>
  <c r="BC441" i="11"/>
  <c r="BA441" i="11"/>
  <c r="AZ441" i="11"/>
  <c r="AY441" i="11"/>
  <c r="AT441" i="11"/>
  <c r="AS441" i="11"/>
  <c r="AR441" i="11"/>
  <c r="AP441" i="11"/>
  <c r="AO441" i="11"/>
  <c r="AN441" i="11"/>
  <c r="AL441" i="11"/>
  <c r="AK441" i="11"/>
  <c r="AJ441" i="11"/>
  <c r="AH441" i="11"/>
  <c r="AG441" i="11"/>
  <c r="AF441" i="11"/>
  <c r="M441" i="11"/>
  <c r="L441" i="11"/>
  <c r="BS440" i="11"/>
  <c r="BM440" i="11"/>
  <c r="BL440" i="11"/>
  <c r="BK440" i="11"/>
  <c r="BI440" i="11"/>
  <c r="BH440" i="11"/>
  <c r="BG440" i="11"/>
  <c r="BE440" i="11"/>
  <c r="BD440" i="11"/>
  <c r="BC440" i="11"/>
  <c r="BA440" i="11"/>
  <c r="AZ440" i="11"/>
  <c r="AY440" i="11"/>
  <c r="AT440" i="11"/>
  <c r="AS440" i="11"/>
  <c r="AR440" i="11"/>
  <c r="AP440" i="11"/>
  <c r="AO440" i="11"/>
  <c r="AN440" i="11"/>
  <c r="AL440" i="11"/>
  <c r="AK440" i="11"/>
  <c r="AJ440" i="11"/>
  <c r="AH440" i="11"/>
  <c r="AG440" i="11"/>
  <c r="AF440" i="11"/>
  <c r="M440" i="11"/>
  <c r="L440" i="11"/>
  <c r="BS439" i="11"/>
  <c r="BM439" i="11"/>
  <c r="BL439" i="11"/>
  <c r="BK439" i="11"/>
  <c r="BI439" i="11"/>
  <c r="BH439" i="11"/>
  <c r="BG439" i="11"/>
  <c r="BE439" i="11"/>
  <c r="BD439" i="11"/>
  <c r="BC439" i="11"/>
  <c r="BA439" i="11"/>
  <c r="AZ439" i="11"/>
  <c r="AY439" i="11"/>
  <c r="AT439" i="11"/>
  <c r="AS439" i="11"/>
  <c r="AR439" i="11"/>
  <c r="AP439" i="11"/>
  <c r="AO439" i="11"/>
  <c r="AN439" i="11"/>
  <c r="AL439" i="11"/>
  <c r="AK439" i="11"/>
  <c r="AJ439" i="11"/>
  <c r="AH439" i="11"/>
  <c r="AG439" i="11"/>
  <c r="AF439" i="11"/>
  <c r="M439" i="11"/>
  <c r="L439" i="11"/>
  <c r="BS438" i="11"/>
  <c r="BM438" i="11"/>
  <c r="BL438" i="11"/>
  <c r="BK438" i="11"/>
  <c r="BI438" i="11"/>
  <c r="BH438" i="11"/>
  <c r="BG438" i="11"/>
  <c r="BE438" i="11"/>
  <c r="BD438" i="11"/>
  <c r="BC438" i="11"/>
  <c r="BA438" i="11"/>
  <c r="AZ438" i="11"/>
  <c r="AY438" i="11"/>
  <c r="AT438" i="11"/>
  <c r="AS438" i="11"/>
  <c r="AR438" i="11"/>
  <c r="AP438" i="11"/>
  <c r="AO438" i="11"/>
  <c r="AN438" i="11"/>
  <c r="AL438" i="11"/>
  <c r="AK438" i="11"/>
  <c r="AJ438" i="11"/>
  <c r="AH438" i="11"/>
  <c r="AG438" i="11"/>
  <c r="AF438" i="11"/>
  <c r="M438" i="11"/>
  <c r="L438" i="11"/>
  <c r="BS437" i="11"/>
  <c r="BM437" i="11"/>
  <c r="BL437" i="11"/>
  <c r="BK437" i="11"/>
  <c r="BI437" i="11"/>
  <c r="BH437" i="11"/>
  <c r="BG437" i="11"/>
  <c r="BE437" i="11"/>
  <c r="BD437" i="11"/>
  <c r="BC437" i="11"/>
  <c r="BA437" i="11"/>
  <c r="AZ437" i="11"/>
  <c r="AY437" i="11"/>
  <c r="AT437" i="11"/>
  <c r="AS437" i="11"/>
  <c r="AR437" i="11"/>
  <c r="AP437" i="11"/>
  <c r="AO437" i="11"/>
  <c r="AN437" i="11"/>
  <c r="AL437" i="11"/>
  <c r="AK437" i="11"/>
  <c r="AJ437" i="11"/>
  <c r="AH437" i="11"/>
  <c r="AG437" i="11"/>
  <c r="AF437" i="11"/>
  <c r="M437" i="11"/>
  <c r="L437" i="11"/>
  <c r="BS436" i="11"/>
  <c r="BM436" i="11"/>
  <c r="BL436" i="11"/>
  <c r="BK436" i="11"/>
  <c r="BI436" i="11"/>
  <c r="BH436" i="11"/>
  <c r="BG436" i="11"/>
  <c r="BE436" i="11"/>
  <c r="BD436" i="11"/>
  <c r="BC436" i="11"/>
  <c r="BA436" i="11"/>
  <c r="AZ436" i="11"/>
  <c r="AY436" i="11"/>
  <c r="AT436" i="11"/>
  <c r="AS436" i="11"/>
  <c r="AR436" i="11"/>
  <c r="AP436" i="11"/>
  <c r="AO436" i="11"/>
  <c r="AN436" i="11"/>
  <c r="AL436" i="11"/>
  <c r="AK436" i="11"/>
  <c r="AJ436" i="11"/>
  <c r="AH436" i="11"/>
  <c r="AG436" i="11"/>
  <c r="AF436" i="11"/>
  <c r="M436" i="11"/>
  <c r="L436" i="11"/>
  <c r="BS435" i="11"/>
  <c r="BM435" i="11"/>
  <c r="BL435" i="11"/>
  <c r="BK435" i="11"/>
  <c r="BI435" i="11"/>
  <c r="BH435" i="11"/>
  <c r="BG435" i="11"/>
  <c r="BE435" i="11"/>
  <c r="BD435" i="11"/>
  <c r="BC435" i="11"/>
  <c r="BA435" i="11"/>
  <c r="AZ435" i="11"/>
  <c r="AY435" i="11"/>
  <c r="AT435" i="11"/>
  <c r="AS435" i="11"/>
  <c r="AR435" i="11"/>
  <c r="AP435" i="11"/>
  <c r="AO435" i="11"/>
  <c r="AN435" i="11"/>
  <c r="AL435" i="11"/>
  <c r="AK435" i="11"/>
  <c r="AJ435" i="11"/>
  <c r="AH435" i="11"/>
  <c r="AG435" i="11"/>
  <c r="AF435" i="11"/>
  <c r="M435" i="11"/>
  <c r="L435" i="11"/>
  <c r="BS434" i="11"/>
  <c r="BM434" i="11"/>
  <c r="BL434" i="11"/>
  <c r="BK434" i="11"/>
  <c r="BI434" i="11"/>
  <c r="BH434" i="11"/>
  <c r="BG434" i="11"/>
  <c r="BE434" i="11"/>
  <c r="BD434" i="11"/>
  <c r="BC434" i="11"/>
  <c r="BA434" i="11"/>
  <c r="AZ434" i="11"/>
  <c r="AY434" i="11"/>
  <c r="AT434" i="11"/>
  <c r="AS434" i="11"/>
  <c r="AR434" i="11"/>
  <c r="AP434" i="11"/>
  <c r="AO434" i="11"/>
  <c r="AN434" i="11"/>
  <c r="AL434" i="11"/>
  <c r="AK434" i="11"/>
  <c r="AJ434" i="11"/>
  <c r="AH434" i="11"/>
  <c r="AG434" i="11"/>
  <c r="AF434" i="11"/>
  <c r="M434" i="11"/>
  <c r="L434" i="11"/>
  <c r="BS433" i="11"/>
  <c r="BM433" i="11"/>
  <c r="BL433" i="11"/>
  <c r="BK433" i="11"/>
  <c r="BI433" i="11"/>
  <c r="BH433" i="11"/>
  <c r="BG433" i="11"/>
  <c r="BE433" i="11"/>
  <c r="BD433" i="11"/>
  <c r="BC433" i="11"/>
  <c r="BA433" i="11"/>
  <c r="AZ433" i="11"/>
  <c r="AY433" i="11"/>
  <c r="AT433" i="11"/>
  <c r="AS433" i="11"/>
  <c r="AR433" i="11"/>
  <c r="AP433" i="11"/>
  <c r="AO433" i="11"/>
  <c r="AN433" i="11"/>
  <c r="AL433" i="11"/>
  <c r="AK433" i="11"/>
  <c r="AJ433" i="11"/>
  <c r="AH433" i="11"/>
  <c r="AG433" i="11"/>
  <c r="AF433" i="11"/>
  <c r="M433" i="11"/>
  <c r="L433" i="11"/>
  <c r="BS432" i="11"/>
  <c r="BM432" i="11"/>
  <c r="BL432" i="11"/>
  <c r="BK432" i="11"/>
  <c r="BI432" i="11"/>
  <c r="BH432" i="11"/>
  <c r="BG432" i="11"/>
  <c r="BE432" i="11"/>
  <c r="BD432" i="11"/>
  <c r="BC432" i="11"/>
  <c r="BA432" i="11"/>
  <c r="AZ432" i="11"/>
  <c r="AY432" i="11"/>
  <c r="AT432" i="11"/>
  <c r="AS432" i="11"/>
  <c r="AR432" i="11"/>
  <c r="AP432" i="11"/>
  <c r="AO432" i="11"/>
  <c r="AN432" i="11"/>
  <c r="AL432" i="11"/>
  <c r="AK432" i="11"/>
  <c r="AJ432" i="11"/>
  <c r="AH432" i="11"/>
  <c r="AG432" i="11"/>
  <c r="AF432" i="11"/>
  <c r="M432" i="11"/>
  <c r="L432" i="11"/>
  <c r="BS431" i="11"/>
  <c r="BM431" i="11"/>
  <c r="BL431" i="11"/>
  <c r="BK431" i="11"/>
  <c r="BI431" i="11"/>
  <c r="BH431" i="11"/>
  <c r="BG431" i="11"/>
  <c r="BE431" i="11"/>
  <c r="BD431" i="11"/>
  <c r="BC431" i="11"/>
  <c r="BA431" i="11"/>
  <c r="AZ431" i="11"/>
  <c r="AY431" i="11"/>
  <c r="AT431" i="11"/>
  <c r="AS431" i="11"/>
  <c r="AR431" i="11"/>
  <c r="AP431" i="11"/>
  <c r="AO431" i="11"/>
  <c r="AN431" i="11"/>
  <c r="AL431" i="11"/>
  <c r="AK431" i="11"/>
  <c r="AJ431" i="11"/>
  <c r="AH431" i="11"/>
  <c r="AG431" i="11"/>
  <c r="AF431" i="11"/>
  <c r="M431" i="11"/>
  <c r="L431" i="11"/>
  <c r="BS430" i="11"/>
  <c r="BM430" i="11"/>
  <c r="BL430" i="11"/>
  <c r="BK430" i="11"/>
  <c r="BI430" i="11"/>
  <c r="BH430" i="11"/>
  <c r="BG430" i="11"/>
  <c r="BE430" i="11"/>
  <c r="BD430" i="11"/>
  <c r="BC430" i="11"/>
  <c r="BA430" i="11"/>
  <c r="AZ430" i="11"/>
  <c r="AY430" i="11"/>
  <c r="AT430" i="11"/>
  <c r="AS430" i="11"/>
  <c r="AR430" i="11"/>
  <c r="AP430" i="11"/>
  <c r="AO430" i="11"/>
  <c r="AN430" i="11"/>
  <c r="AL430" i="11"/>
  <c r="AK430" i="11"/>
  <c r="AJ430" i="11"/>
  <c r="AH430" i="11"/>
  <c r="AG430" i="11"/>
  <c r="AF430" i="11"/>
  <c r="M430" i="11"/>
  <c r="L430" i="11"/>
  <c r="BS429" i="11"/>
  <c r="BM429" i="11"/>
  <c r="BL429" i="11"/>
  <c r="BK429" i="11"/>
  <c r="BI429" i="11"/>
  <c r="BH429" i="11"/>
  <c r="BG429" i="11"/>
  <c r="BE429" i="11"/>
  <c r="BD429" i="11"/>
  <c r="BC429" i="11"/>
  <c r="BA429" i="11"/>
  <c r="AZ429" i="11"/>
  <c r="AY429" i="11"/>
  <c r="AT429" i="11"/>
  <c r="AS429" i="11"/>
  <c r="AR429" i="11"/>
  <c r="AP429" i="11"/>
  <c r="AO429" i="11"/>
  <c r="AN429" i="11"/>
  <c r="AL429" i="11"/>
  <c r="AK429" i="11"/>
  <c r="AJ429" i="11"/>
  <c r="AH429" i="11"/>
  <c r="AG429" i="11"/>
  <c r="AF429" i="11"/>
  <c r="M429" i="11"/>
  <c r="L429" i="11"/>
  <c r="BS428" i="11"/>
  <c r="BM428" i="11"/>
  <c r="BL428" i="11"/>
  <c r="BK428" i="11"/>
  <c r="BI428" i="11"/>
  <c r="BH428" i="11"/>
  <c r="BG428" i="11"/>
  <c r="BE428" i="11"/>
  <c r="BD428" i="11"/>
  <c r="BC428" i="11"/>
  <c r="BA428" i="11"/>
  <c r="AZ428" i="11"/>
  <c r="AY428" i="11"/>
  <c r="AT428" i="11"/>
  <c r="AS428" i="11"/>
  <c r="AR428" i="11"/>
  <c r="AP428" i="11"/>
  <c r="AO428" i="11"/>
  <c r="AN428" i="11"/>
  <c r="AL428" i="11"/>
  <c r="AK428" i="11"/>
  <c r="AJ428" i="11"/>
  <c r="AH428" i="11"/>
  <c r="AG428" i="11"/>
  <c r="AF428" i="11"/>
  <c r="M428" i="11"/>
  <c r="L428" i="11"/>
  <c r="BS427" i="11"/>
  <c r="BM427" i="11"/>
  <c r="BL427" i="11"/>
  <c r="BK427" i="11"/>
  <c r="BI427" i="11"/>
  <c r="BH427" i="11"/>
  <c r="BG427" i="11"/>
  <c r="BE427" i="11"/>
  <c r="BD427" i="11"/>
  <c r="BC427" i="11"/>
  <c r="BA427" i="11"/>
  <c r="AZ427" i="11"/>
  <c r="AY427" i="11"/>
  <c r="AT427" i="11"/>
  <c r="AS427" i="11"/>
  <c r="AR427" i="11"/>
  <c r="AP427" i="11"/>
  <c r="AO427" i="11"/>
  <c r="AN427" i="11"/>
  <c r="AL427" i="11"/>
  <c r="AK427" i="11"/>
  <c r="AJ427" i="11"/>
  <c r="AH427" i="11"/>
  <c r="AG427" i="11"/>
  <c r="AF427" i="11"/>
  <c r="M427" i="11"/>
  <c r="L427" i="11"/>
  <c r="BS426" i="11"/>
  <c r="BM426" i="11"/>
  <c r="BL426" i="11"/>
  <c r="BK426" i="11"/>
  <c r="BI426" i="11"/>
  <c r="BH426" i="11"/>
  <c r="BG426" i="11"/>
  <c r="BE426" i="11"/>
  <c r="BD426" i="11"/>
  <c r="BC426" i="11"/>
  <c r="BA426" i="11"/>
  <c r="AZ426" i="11"/>
  <c r="AY426" i="11"/>
  <c r="AT426" i="11"/>
  <c r="AS426" i="11"/>
  <c r="AR426" i="11"/>
  <c r="AP426" i="11"/>
  <c r="AO426" i="11"/>
  <c r="AN426" i="11"/>
  <c r="AL426" i="11"/>
  <c r="AK426" i="11"/>
  <c r="AJ426" i="11"/>
  <c r="AH426" i="11"/>
  <c r="AG426" i="11"/>
  <c r="AF426" i="11"/>
  <c r="M426" i="11"/>
  <c r="L426" i="11"/>
  <c r="BS425" i="11"/>
  <c r="BM425" i="11"/>
  <c r="BL425" i="11"/>
  <c r="BK425" i="11"/>
  <c r="BI425" i="11"/>
  <c r="BH425" i="11"/>
  <c r="BG425" i="11"/>
  <c r="BE425" i="11"/>
  <c r="BD425" i="11"/>
  <c r="BC425" i="11"/>
  <c r="BA425" i="11"/>
  <c r="AZ425" i="11"/>
  <c r="AY425" i="11"/>
  <c r="AT425" i="11"/>
  <c r="AS425" i="11"/>
  <c r="AR425" i="11"/>
  <c r="AP425" i="11"/>
  <c r="AO425" i="11"/>
  <c r="AN425" i="11"/>
  <c r="AL425" i="11"/>
  <c r="AK425" i="11"/>
  <c r="AJ425" i="11"/>
  <c r="AH425" i="11"/>
  <c r="AG425" i="11"/>
  <c r="AF425" i="11"/>
  <c r="M425" i="11"/>
  <c r="L425" i="11"/>
  <c r="BS424" i="11"/>
  <c r="BM424" i="11"/>
  <c r="BL424" i="11"/>
  <c r="BK424" i="11"/>
  <c r="BI424" i="11"/>
  <c r="BH424" i="11"/>
  <c r="BG424" i="11"/>
  <c r="BE424" i="11"/>
  <c r="BD424" i="11"/>
  <c r="BC424" i="11"/>
  <c r="BA424" i="11"/>
  <c r="AZ424" i="11"/>
  <c r="AY424" i="11"/>
  <c r="AT424" i="11"/>
  <c r="AS424" i="11"/>
  <c r="AR424" i="11"/>
  <c r="AP424" i="11"/>
  <c r="AO424" i="11"/>
  <c r="AN424" i="11"/>
  <c r="AL424" i="11"/>
  <c r="AK424" i="11"/>
  <c r="AJ424" i="11"/>
  <c r="AH424" i="11"/>
  <c r="AG424" i="11"/>
  <c r="AF424" i="11"/>
  <c r="M424" i="11"/>
  <c r="L424" i="11"/>
  <c r="BS423" i="11"/>
  <c r="BM423" i="11"/>
  <c r="BL423" i="11"/>
  <c r="BK423" i="11"/>
  <c r="BI423" i="11"/>
  <c r="BH423" i="11"/>
  <c r="BG423" i="11"/>
  <c r="BE423" i="11"/>
  <c r="BD423" i="11"/>
  <c r="BC423" i="11"/>
  <c r="BA423" i="11"/>
  <c r="AZ423" i="11"/>
  <c r="AY423" i="11"/>
  <c r="AT423" i="11"/>
  <c r="AS423" i="11"/>
  <c r="AR423" i="11"/>
  <c r="AP423" i="11"/>
  <c r="AO423" i="11"/>
  <c r="AN423" i="11"/>
  <c r="AL423" i="11"/>
  <c r="AK423" i="11"/>
  <c r="AJ423" i="11"/>
  <c r="AH423" i="11"/>
  <c r="AG423" i="11"/>
  <c r="AF423" i="11"/>
  <c r="M423" i="11"/>
  <c r="L423" i="11"/>
  <c r="BS422" i="11"/>
  <c r="BM422" i="11"/>
  <c r="BL422" i="11"/>
  <c r="BK422" i="11"/>
  <c r="BI422" i="11"/>
  <c r="BH422" i="11"/>
  <c r="BG422" i="11"/>
  <c r="BE422" i="11"/>
  <c r="BD422" i="11"/>
  <c r="BC422" i="11"/>
  <c r="BA422" i="11"/>
  <c r="AZ422" i="11"/>
  <c r="AY422" i="11"/>
  <c r="AT422" i="11"/>
  <c r="AS422" i="11"/>
  <c r="AR422" i="11"/>
  <c r="AP422" i="11"/>
  <c r="AO422" i="11"/>
  <c r="AN422" i="11"/>
  <c r="AL422" i="11"/>
  <c r="AK422" i="11"/>
  <c r="AJ422" i="11"/>
  <c r="AH422" i="11"/>
  <c r="AG422" i="11"/>
  <c r="AF422" i="11"/>
  <c r="M422" i="11"/>
  <c r="L422" i="11"/>
  <c r="BS421" i="11"/>
  <c r="BM421" i="11"/>
  <c r="BL421" i="11"/>
  <c r="BK421" i="11"/>
  <c r="BI421" i="11"/>
  <c r="BH421" i="11"/>
  <c r="BG421" i="11"/>
  <c r="BE421" i="11"/>
  <c r="BD421" i="11"/>
  <c r="BC421" i="11"/>
  <c r="BA421" i="11"/>
  <c r="AZ421" i="11"/>
  <c r="AY421" i="11"/>
  <c r="AT421" i="11"/>
  <c r="AS421" i="11"/>
  <c r="AR421" i="11"/>
  <c r="AP421" i="11"/>
  <c r="AO421" i="11"/>
  <c r="AN421" i="11"/>
  <c r="AL421" i="11"/>
  <c r="AK421" i="11"/>
  <c r="AJ421" i="11"/>
  <c r="AH421" i="11"/>
  <c r="AG421" i="11"/>
  <c r="AF421" i="11"/>
  <c r="M421" i="11"/>
  <c r="L421" i="11"/>
  <c r="BS420" i="11"/>
  <c r="BM420" i="11"/>
  <c r="BL420" i="11"/>
  <c r="BK420" i="11"/>
  <c r="BI420" i="11"/>
  <c r="BH420" i="11"/>
  <c r="BG420" i="11"/>
  <c r="BE420" i="11"/>
  <c r="BD420" i="11"/>
  <c r="BC420" i="11"/>
  <c r="BA420" i="11"/>
  <c r="AZ420" i="11"/>
  <c r="AY420" i="11"/>
  <c r="AT420" i="11"/>
  <c r="AS420" i="11"/>
  <c r="AR420" i="11"/>
  <c r="AP420" i="11"/>
  <c r="AO420" i="11"/>
  <c r="AN420" i="11"/>
  <c r="AL420" i="11"/>
  <c r="AK420" i="11"/>
  <c r="AJ420" i="11"/>
  <c r="AH420" i="11"/>
  <c r="AG420" i="11"/>
  <c r="AF420" i="11"/>
  <c r="M420" i="11"/>
  <c r="L420" i="11"/>
  <c r="BS419" i="11"/>
  <c r="BM419" i="11"/>
  <c r="BL419" i="11"/>
  <c r="BK419" i="11"/>
  <c r="BI419" i="11"/>
  <c r="BH419" i="11"/>
  <c r="BG419" i="11"/>
  <c r="BE419" i="11"/>
  <c r="BD419" i="11"/>
  <c r="BC419" i="11"/>
  <c r="BA419" i="11"/>
  <c r="AZ419" i="11"/>
  <c r="AY419" i="11"/>
  <c r="AT419" i="11"/>
  <c r="AS419" i="11"/>
  <c r="AR419" i="11"/>
  <c r="AP419" i="11"/>
  <c r="AO419" i="11"/>
  <c r="AN419" i="11"/>
  <c r="AL419" i="11"/>
  <c r="AK419" i="11"/>
  <c r="AJ419" i="11"/>
  <c r="AH419" i="11"/>
  <c r="AG419" i="11"/>
  <c r="AF419" i="11"/>
  <c r="M419" i="11"/>
  <c r="L419" i="11"/>
  <c r="BS418" i="11"/>
  <c r="BM418" i="11"/>
  <c r="BL418" i="11"/>
  <c r="BK418" i="11"/>
  <c r="BI418" i="11"/>
  <c r="BH418" i="11"/>
  <c r="BG418" i="11"/>
  <c r="BE418" i="11"/>
  <c r="BD418" i="11"/>
  <c r="BC418" i="11"/>
  <c r="BA418" i="11"/>
  <c r="AZ418" i="11"/>
  <c r="AY418" i="11"/>
  <c r="AT418" i="11"/>
  <c r="AS418" i="11"/>
  <c r="AR418" i="11"/>
  <c r="AP418" i="11"/>
  <c r="AO418" i="11"/>
  <c r="AN418" i="11"/>
  <c r="AL418" i="11"/>
  <c r="AK418" i="11"/>
  <c r="AJ418" i="11"/>
  <c r="AH418" i="11"/>
  <c r="AG418" i="11"/>
  <c r="AF418" i="11"/>
  <c r="M418" i="11"/>
  <c r="L418" i="11"/>
  <c r="BS417" i="11"/>
  <c r="BM417" i="11"/>
  <c r="BL417" i="11"/>
  <c r="BK417" i="11"/>
  <c r="BI417" i="11"/>
  <c r="BH417" i="11"/>
  <c r="BG417" i="11"/>
  <c r="BE417" i="11"/>
  <c r="BD417" i="11"/>
  <c r="BC417" i="11"/>
  <c r="BA417" i="11"/>
  <c r="AZ417" i="11"/>
  <c r="AY417" i="11"/>
  <c r="AT417" i="11"/>
  <c r="AS417" i="11"/>
  <c r="AR417" i="11"/>
  <c r="AP417" i="11"/>
  <c r="AO417" i="11"/>
  <c r="AN417" i="11"/>
  <c r="AL417" i="11"/>
  <c r="AK417" i="11"/>
  <c r="AJ417" i="11"/>
  <c r="AH417" i="11"/>
  <c r="AG417" i="11"/>
  <c r="AF417" i="11"/>
  <c r="M417" i="11"/>
  <c r="L417" i="11"/>
  <c r="BS416" i="11"/>
  <c r="BM416" i="11"/>
  <c r="BL416" i="11"/>
  <c r="BK416" i="11"/>
  <c r="BI416" i="11"/>
  <c r="BH416" i="11"/>
  <c r="BG416" i="11"/>
  <c r="BE416" i="11"/>
  <c r="BD416" i="11"/>
  <c r="BC416" i="11"/>
  <c r="BA416" i="11"/>
  <c r="AZ416" i="11"/>
  <c r="AY416" i="11"/>
  <c r="AT416" i="11"/>
  <c r="AS416" i="11"/>
  <c r="AR416" i="11"/>
  <c r="AP416" i="11"/>
  <c r="AO416" i="11"/>
  <c r="AN416" i="11"/>
  <c r="AL416" i="11"/>
  <c r="AK416" i="11"/>
  <c r="AJ416" i="11"/>
  <c r="AH416" i="11"/>
  <c r="AG416" i="11"/>
  <c r="AF416" i="11"/>
  <c r="M416" i="11"/>
  <c r="L416" i="11"/>
  <c r="BS415" i="11"/>
  <c r="BM415" i="11"/>
  <c r="BL415" i="11"/>
  <c r="BK415" i="11"/>
  <c r="BI415" i="11"/>
  <c r="BH415" i="11"/>
  <c r="BG415" i="11"/>
  <c r="BE415" i="11"/>
  <c r="BD415" i="11"/>
  <c r="BC415" i="11"/>
  <c r="BA415" i="11"/>
  <c r="AZ415" i="11"/>
  <c r="AY415" i="11"/>
  <c r="AT415" i="11"/>
  <c r="AS415" i="11"/>
  <c r="AR415" i="11"/>
  <c r="AP415" i="11"/>
  <c r="AO415" i="11"/>
  <c r="AN415" i="11"/>
  <c r="AL415" i="11"/>
  <c r="AK415" i="11"/>
  <c r="AJ415" i="11"/>
  <c r="AH415" i="11"/>
  <c r="AG415" i="11"/>
  <c r="AF415" i="11"/>
  <c r="M415" i="11"/>
  <c r="L415" i="11"/>
  <c r="BS414" i="11"/>
  <c r="BM414" i="11"/>
  <c r="BL414" i="11"/>
  <c r="BK414" i="11"/>
  <c r="BI414" i="11"/>
  <c r="BH414" i="11"/>
  <c r="BG414" i="11"/>
  <c r="BE414" i="11"/>
  <c r="BD414" i="11"/>
  <c r="BC414" i="11"/>
  <c r="BA414" i="11"/>
  <c r="AZ414" i="11"/>
  <c r="AY414" i="11"/>
  <c r="AT414" i="11"/>
  <c r="AS414" i="11"/>
  <c r="AR414" i="11"/>
  <c r="AP414" i="11"/>
  <c r="AO414" i="11"/>
  <c r="AN414" i="11"/>
  <c r="AL414" i="11"/>
  <c r="AK414" i="11"/>
  <c r="AJ414" i="11"/>
  <c r="AH414" i="11"/>
  <c r="AG414" i="11"/>
  <c r="AF414" i="11"/>
  <c r="M414" i="11"/>
  <c r="L414" i="11"/>
  <c r="BS413" i="11"/>
  <c r="BM413" i="11"/>
  <c r="BL413" i="11"/>
  <c r="BK413" i="11"/>
  <c r="BI413" i="11"/>
  <c r="BH413" i="11"/>
  <c r="BG413" i="11"/>
  <c r="BE413" i="11"/>
  <c r="BD413" i="11"/>
  <c r="BC413" i="11"/>
  <c r="BA413" i="11"/>
  <c r="AZ413" i="11"/>
  <c r="AY413" i="11"/>
  <c r="AT413" i="11"/>
  <c r="AS413" i="11"/>
  <c r="AR413" i="11"/>
  <c r="AP413" i="11"/>
  <c r="AO413" i="11"/>
  <c r="AN413" i="11"/>
  <c r="AL413" i="11"/>
  <c r="AK413" i="11"/>
  <c r="AJ413" i="11"/>
  <c r="AH413" i="11"/>
  <c r="AG413" i="11"/>
  <c r="AF413" i="11"/>
  <c r="M413" i="11"/>
  <c r="L413" i="11"/>
  <c r="BS412" i="11"/>
  <c r="BM412" i="11"/>
  <c r="BL412" i="11"/>
  <c r="BK412" i="11"/>
  <c r="BI412" i="11"/>
  <c r="BH412" i="11"/>
  <c r="BG412" i="11"/>
  <c r="BE412" i="11"/>
  <c r="BD412" i="11"/>
  <c r="BC412" i="11"/>
  <c r="BA412" i="11"/>
  <c r="AZ412" i="11"/>
  <c r="AY412" i="11"/>
  <c r="AT412" i="11"/>
  <c r="AS412" i="11"/>
  <c r="AR412" i="11"/>
  <c r="AP412" i="11"/>
  <c r="AO412" i="11"/>
  <c r="AN412" i="11"/>
  <c r="AL412" i="11"/>
  <c r="BP412" i="11" s="1"/>
  <c r="AK412" i="11"/>
  <c r="AJ412" i="11"/>
  <c r="AH412" i="11"/>
  <c r="AG412" i="11"/>
  <c r="AF412" i="11"/>
  <c r="M412" i="11"/>
  <c r="L412" i="11"/>
  <c r="BS411" i="11"/>
  <c r="BM411" i="11"/>
  <c r="BL411" i="11"/>
  <c r="BK411" i="11"/>
  <c r="BI411" i="11"/>
  <c r="BH411" i="11"/>
  <c r="BG411" i="11"/>
  <c r="BE411" i="11"/>
  <c r="BD411" i="11"/>
  <c r="BC411" i="11"/>
  <c r="BA411" i="11"/>
  <c r="AZ411" i="11"/>
  <c r="AY411" i="11"/>
  <c r="AT411" i="11"/>
  <c r="AS411" i="11"/>
  <c r="AR411" i="11"/>
  <c r="AP411" i="11"/>
  <c r="AO411" i="11"/>
  <c r="AN411" i="11"/>
  <c r="AL411" i="11"/>
  <c r="AK411" i="11"/>
  <c r="AJ411" i="11"/>
  <c r="AH411" i="11"/>
  <c r="AG411" i="11"/>
  <c r="AF411" i="11"/>
  <c r="M411" i="11"/>
  <c r="L411" i="11"/>
  <c r="BS410" i="11"/>
  <c r="BM410" i="11"/>
  <c r="BL410" i="11"/>
  <c r="BK410" i="11"/>
  <c r="BI410" i="11"/>
  <c r="BH410" i="11"/>
  <c r="BG410" i="11"/>
  <c r="BE410" i="11"/>
  <c r="BD410" i="11"/>
  <c r="BC410" i="11"/>
  <c r="BA410" i="11"/>
  <c r="AZ410" i="11"/>
  <c r="AY410" i="11"/>
  <c r="AT410" i="11"/>
  <c r="AS410" i="11"/>
  <c r="AR410" i="11"/>
  <c r="AP410" i="11"/>
  <c r="AO410" i="11"/>
  <c r="AN410" i="11"/>
  <c r="AL410" i="11"/>
  <c r="AK410" i="11"/>
  <c r="AJ410" i="11"/>
  <c r="AH410" i="11"/>
  <c r="AG410" i="11"/>
  <c r="AF410" i="11"/>
  <c r="M410" i="11"/>
  <c r="L410" i="11"/>
  <c r="BS409" i="11"/>
  <c r="BM409" i="11"/>
  <c r="BL409" i="11"/>
  <c r="BK409" i="11"/>
  <c r="BI409" i="11"/>
  <c r="BH409" i="11"/>
  <c r="BG409" i="11"/>
  <c r="BE409" i="11"/>
  <c r="BD409" i="11"/>
  <c r="BC409" i="11"/>
  <c r="BA409" i="11"/>
  <c r="AZ409" i="11"/>
  <c r="AY409" i="11"/>
  <c r="AT409" i="11"/>
  <c r="AS409" i="11"/>
  <c r="AR409" i="11"/>
  <c r="AP409" i="11"/>
  <c r="AO409" i="11"/>
  <c r="AN409" i="11"/>
  <c r="AL409" i="11"/>
  <c r="AK409" i="11"/>
  <c r="AJ409" i="11"/>
  <c r="AH409" i="11"/>
  <c r="AG409" i="11"/>
  <c r="AF409" i="11"/>
  <c r="M409" i="11"/>
  <c r="L409" i="11"/>
  <c r="BS408" i="11"/>
  <c r="BM408" i="11"/>
  <c r="BL408" i="11"/>
  <c r="BK408" i="11"/>
  <c r="BI408" i="11"/>
  <c r="BH408" i="11"/>
  <c r="BG408" i="11"/>
  <c r="BE408" i="11"/>
  <c r="BD408" i="11"/>
  <c r="BC408" i="11"/>
  <c r="BA408" i="11"/>
  <c r="AZ408" i="11"/>
  <c r="AY408" i="11"/>
  <c r="AT408" i="11"/>
  <c r="AS408" i="11"/>
  <c r="AR408" i="11"/>
  <c r="AP408" i="11"/>
  <c r="AO408" i="11"/>
  <c r="AN408" i="11"/>
  <c r="AL408" i="11"/>
  <c r="AK408" i="11"/>
  <c r="AJ408" i="11"/>
  <c r="AH408" i="11"/>
  <c r="AG408" i="11"/>
  <c r="AF408" i="11"/>
  <c r="M408" i="11"/>
  <c r="L408" i="11"/>
  <c r="BS407" i="11"/>
  <c r="BM407" i="11"/>
  <c r="BL407" i="11"/>
  <c r="BK407" i="11"/>
  <c r="BI407" i="11"/>
  <c r="BH407" i="11"/>
  <c r="BG407" i="11"/>
  <c r="BE407" i="11"/>
  <c r="BD407" i="11"/>
  <c r="BC407" i="11"/>
  <c r="BA407" i="11"/>
  <c r="AZ407" i="11"/>
  <c r="AY407" i="11"/>
  <c r="AT407" i="11"/>
  <c r="AS407" i="11"/>
  <c r="AR407" i="11"/>
  <c r="AP407" i="11"/>
  <c r="AO407" i="11"/>
  <c r="AN407" i="11"/>
  <c r="AL407" i="11"/>
  <c r="AK407" i="11"/>
  <c r="AJ407" i="11"/>
  <c r="AH407" i="11"/>
  <c r="AG407" i="11"/>
  <c r="AF407" i="11"/>
  <c r="M407" i="11"/>
  <c r="L407" i="11"/>
  <c r="BS406" i="11"/>
  <c r="BM406" i="11"/>
  <c r="BL406" i="11"/>
  <c r="BK406" i="11"/>
  <c r="BI406" i="11"/>
  <c r="BH406" i="11"/>
  <c r="BG406" i="11"/>
  <c r="BE406" i="11"/>
  <c r="BD406" i="11"/>
  <c r="BC406" i="11"/>
  <c r="BA406" i="11"/>
  <c r="AZ406" i="11"/>
  <c r="AY406" i="11"/>
  <c r="AT406" i="11"/>
  <c r="AS406" i="11"/>
  <c r="AR406" i="11"/>
  <c r="AP406" i="11"/>
  <c r="AO406" i="11"/>
  <c r="AN406" i="11"/>
  <c r="AL406" i="11"/>
  <c r="AK406" i="11"/>
  <c r="AJ406" i="11"/>
  <c r="AH406" i="11"/>
  <c r="AG406" i="11"/>
  <c r="AF406" i="11"/>
  <c r="M406" i="11"/>
  <c r="L406" i="11"/>
  <c r="BS405" i="11"/>
  <c r="BM405" i="11"/>
  <c r="BL405" i="11"/>
  <c r="BK405" i="11"/>
  <c r="BI405" i="11"/>
  <c r="BH405" i="11"/>
  <c r="BG405" i="11"/>
  <c r="BE405" i="11"/>
  <c r="BD405" i="11"/>
  <c r="BC405" i="11"/>
  <c r="BA405" i="11"/>
  <c r="AZ405" i="11"/>
  <c r="AY405" i="11"/>
  <c r="AT405" i="11"/>
  <c r="AS405" i="11"/>
  <c r="AR405" i="11"/>
  <c r="AP405" i="11"/>
  <c r="AO405" i="11"/>
  <c r="AN405" i="11"/>
  <c r="AL405" i="11"/>
  <c r="AK405" i="11"/>
  <c r="AJ405" i="11"/>
  <c r="AH405" i="11"/>
  <c r="AG405" i="11"/>
  <c r="AF405" i="11"/>
  <c r="M405" i="11"/>
  <c r="L405" i="11"/>
  <c r="BS404" i="11"/>
  <c r="BM404" i="11"/>
  <c r="BL404" i="11"/>
  <c r="BK404" i="11"/>
  <c r="BI404" i="11"/>
  <c r="BH404" i="11"/>
  <c r="BG404" i="11"/>
  <c r="BE404" i="11"/>
  <c r="BD404" i="11"/>
  <c r="BC404" i="11"/>
  <c r="BA404" i="11"/>
  <c r="AZ404" i="11"/>
  <c r="AY404" i="11"/>
  <c r="AT404" i="11"/>
  <c r="AS404" i="11"/>
  <c r="AR404" i="11"/>
  <c r="AP404" i="11"/>
  <c r="AO404" i="11"/>
  <c r="AN404" i="11"/>
  <c r="AL404" i="11"/>
  <c r="BP404" i="11" s="1"/>
  <c r="AK404" i="11"/>
  <c r="AJ404" i="11"/>
  <c r="AH404" i="11"/>
  <c r="AG404" i="11"/>
  <c r="AF404" i="11"/>
  <c r="M404" i="11"/>
  <c r="L404" i="11"/>
  <c r="BS403" i="11"/>
  <c r="BM403" i="11"/>
  <c r="BL403" i="11"/>
  <c r="BK403" i="11"/>
  <c r="BI403" i="11"/>
  <c r="BH403" i="11"/>
  <c r="BG403" i="11"/>
  <c r="BE403" i="11"/>
  <c r="BD403" i="11"/>
  <c r="BC403" i="11"/>
  <c r="BA403" i="11"/>
  <c r="AZ403" i="11"/>
  <c r="AY403" i="11"/>
  <c r="AT403" i="11"/>
  <c r="AS403" i="11"/>
  <c r="AR403" i="11"/>
  <c r="AP403" i="11"/>
  <c r="AO403" i="11"/>
  <c r="AN403" i="11"/>
  <c r="AL403" i="11"/>
  <c r="AK403" i="11"/>
  <c r="AJ403" i="11"/>
  <c r="AH403" i="11"/>
  <c r="AG403" i="11"/>
  <c r="AF403" i="11"/>
  <c r="M403" i="11"/>
  <c r="L403" i="11"/>
  <c r="BS402" i="11"/>
  <c r="BM402" i="11"/>
  <c r="BL402" i="11"/>
  <c r="BK402" i="11"/>
  <c r="BI402" i="11"/>
  <c r="BH402" i="11"/>
  <c r="BG402" i="11"/>
  <c r="BE402" i="11"/>
  <c r="BD402" i="11"/>
  <c r="BC402" i="11"/>
  <c r="BA402" i="11"/>
  <c r="AZ402" i="11"/>
  <c r="AY402" i="11"/>
  <c r="AT402" i="11"/>
  <c r="AS402" i="11"/>
  <c r="AR402" i="11"/>
  <c r="AP402" i="11"/>
  <c r="AO402" i="11"/>
  <c r="AN402" i="11"/>
  <c r="AL402" i="11"/>
  <c r="AK402" i="11"/>
  <c r="AJ402" i="11"/>
  <c r="AH402" i="11"/>
  <c r="AG402" i="11"/>
  <c r="AF402" i="11"/>
  <c r="M402" i="11"/>
  <c r="L402" i="11"/>
  <c r="BS401" i="11"/>
  <c r="BM401" i="11"/>
  <c r="BL401" i="11"/>
  <c r="BK401" i="11"/>
  <c r="BI401" i="11"/>
  <c r="BH401" i="11"/>
  <c r="BG401" i="11"/>
  <c r="BE401" i="11"/>
  <c r="BD401" i="11"/>
  <c r="BC401" i="11"/>
  <c r="BA401" i="11"/>
  <c r="AZ401" i="11"/>
  <c r="AY401" i="11"/>
  <c r="AT401" i="11"/>
  <c r="AS401" i="11"/>
  <c r="AR401" i="11"/>
  <c r="AP401" i="11"/>
  <c r="AO401" i="11"/>
  <c r="AN401" i="11"/>
  <c r="AL401" i="11"/>
  <c r="AK401" i="11"/>
  <c r="AJ401" i="11"/>
  <c r="AH401" i="11"/>
  <c r="AG401" i="11"/>
  <c r="AF401" i="11"/>
  <c r="M401" i="11"/>
  <c r="L401" i="11"/>
  <c r="BS400" i="11"/>
  <c r="BM400" i="11"/>
  <c r="BL400" i="11"/>
  <c r="BK400" i="11"/>
  <c r="BI400" i="11"/>
  <c r="BH400" i="11"/>
  <c r="BG400" i="11"/>
  <c r="BE400" i="11"/>
  <c r="BD400" i="11"/>
  <c r="BC400" i="11"/>
  <c r="BA400" i="11"/>
  <c r="AZ400" i="11"/>
  <c r="AY400" i="11"/>
  <c r="AT400" i="11"/>
  <c r="AS400" i="11"/>
  <c r="AR400" i="11"/>
  <c r="AP400" i="11"/>
  <c r="AO400" i="11"/>
  <c r="AN400" i="11"/>
  <c r="AL400" i="11"/>
  <c r="AK400" i="11"/>
  <c r="AJ400" i="11"/>
  <c r="AH400" i="11"/>
  <c r="AG400" i="11"/>
  <c r="AF400" i="11"/>
  <c r="M400" i="11"/>
  <c r="L400" i="11"/>
  <c r="BS399" i="11"/>
  <c r="BM399" i="11"/>
  <c r="BL399" i="11"/>
  <c r="BK399" i="11"/>
  <c r="BI399" i="11"/>
  <c r="BH399" i="11"/>
  <c r="BG399" i="11"/>
  <c r="BE399" i="11"/>
  <c r="BD399" i="11"/>
  <c r="BC399" i="11"/>
  <c r="BA399" i="11"/>
  <c r="AZ399" i="11"/>
  <c r="AY399" i="11"/>
  <c r="AT399" i="11"/>
  <c r="AS399" i="11"/>
  <c r="AR399" i="11"/>
  <c r="AP399" i="11"/>
  <c r="AO399" i="11"/>
  <c r="AN399" i="11"/>
  <c r="AL399" i="11"/>
  <c r="AK399" i="11"/>
  <c r="AJ399" i="11"/>
  <c r="AH399" i="11"/>
  <c r="AG399" i="11"/>
  <c r="AF399" i="11"/>
  <c r="M399" i="11"/>
  <c r="L399" i="11"/>
  <c r="BS398" i="11"/>
  <c r="BM398" i="11"/>
  <c r="BL398" i="11"/>
  <c r="BK398" i="11"/>
  <c r="BI398" i="11"/>
  <c r="BH398" i="11"/>
  <c r="BG398" i="11"/>
  <c r="BE398" i="11"/>
  <c r="BD398" i="11"/>
  <c r="BC398" i="11"/>
  <c r="BA398" i="11"/>
  <c r="AZ398" i="11"/>
  <c r="AY398" i="11"/>
  <c r="AT398" i="11"/>
  <c r="AS398" i="11"/>
  <c r="AR398" i="11"/>
  <c r="AP398" i="11"/>
  <c r="AO398" i="11"/>
  <c r="AN398" i="11"/>
  <c r="AL398" i="11"/>
  <c r="AK398" i="11"/>
  <c r="AJ398" i="11"/>
  <c r="AH398" i="11"/>
  <c r="AG398" i="11"/>
  <c r="AF398" i="11"/>
  <c r="M398" i="11"/>
  <c r="L398" i="11"/>
  <c r="BS397" i="11"/>
  <c r="BM397" i="11"/>
  <c r="BL397" i="11"/>
  <c r="BK397" i="11"/>
  <c r="BI397" i="11"/>
  <c r="BH397" i="11"/>
  <c r="BG397" i="11"/>
  <c r="BE397" i="11"/>
  <c r="BD397" i="11"/>
  <c r="BC397" i="11"/>
  <c r="BA397" i="11"/>
  <c r="AZ397" i="11"/>
  <c r="AY397" i="11"/>
  <c r="AT397" i="11"/>
  <c r="AS397" i="11"/>
  <c r="AR397" i="11"/>
  <c r="AP397" i="11"/>
  <c r="AO397" i="11"/>
  <c r="AN397" i="11"/>
  <c r="AL397" i="11"/>
  <c r="AK397" i="11"/>
  <c r="AJ397" i="11"/>
  <c r="AH397" i="11"/>
  <c r="AG397" i="11"/>
  <c r="AF397" i="11"/>
  <c r="M397" i="11"/>
  <c r="L397" i="11"/>
  <c r="BS396" i="11"/>
  <c r="BM396" i="11"/>
  <c r="BL396" i="11"/>
  <c r="BK396" i="11"/>
  <c r="BI396" i="11"/>
  <c r="BH396" i="11"/>
  <c r="BG396" i="11"/>
  <c r="BE396" i="11"/>
  <c r="BD396" i="11"/>
  <c r="BC396" i="11"/>
  <c r="BA396" i="11"/>
  <c r="AZ396" i="11"/>
  <c r="AY396" i="11"/>
  <c r="AT396" i="11"/>
  <c r="AS396" i="11"/>
  <c r="AR396" i="11"/>
  <c r="AP396" i="11"/>
  <c r="AO396" i="11"/>
  <c r="AN396" i="11"/>
  <c r="AL396" i="11"/>
  <c r="AK396" i="11"/>
  <c r="AJ396" i="11"/>
  <c r="AH396" i="11"/>
  <c r="AG396" i="11"/>
  <c r="AF396" i="11"/>
  <c r="M396" i="11"/>
  <c r="L396" i="11"/>
  <c r="BS395" i="11"/>
  <c r="BM395" i="11"/>
  <c r="BL395" i="11"/>
  <c r="BK395" i="11"/>
  <c r="BI395" i="11"/>
  <c r="BH395" i="11"/>
  <c r="BG395" i="11"/>
  <c r="BE395" i="11"/>
  <c r="BD395" i="11"/>
  <c r="BC395" i="11"/>
  <c r="BA395" i="11"/>
  <c r="AZ395" i="11"/>
  <c r="AY395" i="11"/>
  <c r="AT395" i="11"/>
  <c r="AS395" i="11"/>
  <c r="AR395" i="11"/>
  <c r="AP395" i="11"/>
  <c r="AO395" i="11"/>
  <c r="AN395" i="11"/>
  <c r="AL395" i="11"/>
  <c r="AK395" i="11"/>
  <c r="BO395" i="11" s="1"/>
  <c r="AJ395" i="11"/>
  <c r="AH395" i="11"/>
  <c r="AG395" i="11"/>
  <c r="AF395" i="11"/>
  <c r="M395" i="11"/>
  <c r="L395" i="11"/>
  <c r="BS394" i="11"/>
  <c r="BM394" i="11"/>
  <c r="BL394" i="11"/>
  <c r="BK394" i="11"/>
  <c r="BI394" i="11"/>
  <c r="BH394" i="11"/>
  <c r="BG394" i="11"/>
  <c r="BE394" i="11"/>
  <c r="BD394" i="11"/>
  <c r="BC394" i="11"/>
  <c r="BA394" i="11"/>
  <c r="AZ394" i="11"/>
  <c r="AY394" i="11"/>
  <c r="AT394" i="11"/>
  <c r="AS394" i="11"/>
  <c r="AR394" i="11"/>
  <c r="AP394" i="11"/>
  <c r="AO394" i="11"/>
  <c r="AN394" i="11"/>
  <c r="AL394" i="11"/>
  <c r="AK394" i="11"/>
  <c r="AJ394" i="11"/>
  <c r="AH394" i="11"/>
  <c r="AG394" i="11"/>
  <c r="AF394" i="11"/>
  <c r="M394" i="11"/>
  <c r="BP394" i="11" s="1"/>
  <c r="L394" i="11"/>
  <c r="BS393" i="11"/>
  <c r="BM393" i="11"/>
  <c r="BL393" i="11"/>
  <c r="BK393" i="11"/>
  <c r="BI393" i="11"/>
  <c r="BH393" i="11"/>
  <c r="BG393" i="11"/>
  <c r="BE393" i="11"/>
  <c r="BD393" i="11"/>
  <c r="BC393" i="11"/>
  <c r="BA393" i="11"/>
  <c r="AZ393" i="11"/>
  <c r="AY393" i="11"/>
  <c r="AT393" i="11"/>
  <c r="AS393" i="11"/>
  <c r="AR393" i="11"/>
  <c r="AP393" i="11"/>
  <c r="AO393" i="11"/>
  <c r="AN393" i="11"/>
  <c r="AL393" i="11"/>
  <c r="AK393" i="11"/>
  <c r="AJ393" i="11"/>
  <c r="AH393" i="11"/>
  <c r="AG393" i="11"/>
  <c r="AF393" i="11"/>
  <c r="M393" i="11"/>
  <c r="L393" i="11"/>
  <c r="BO393" i="11" s="1"/>
  <c r="BW393" i="11" s="1"/>
  <c r="BS392" i="11"/>
  <c r="BM392" i="11"/>
  <c r="BL392" i="11"/>
  <c r="BK392" i="11"/>
  <c r="BI392" i="11"/>
  <c r="BH392" i="11"/>
  <c r="BG392" i="11"/>
  <c r="BE392" i="11"/>
  <c r="BD392" i="11"/>
  <c r="BC392" i="11"/>
  <c r="BA392" i="11"/>
  <c r="AZ392" i="11"/>
  <c r="AY392" i="11"/>
  <c r="AT392" i="11"/>
  <c r="AS392" i="11"/>
  <c r="AR392" i="11"/>
  <c r="AP392" i="11"/>
  <c r="AO392" i="11"/>
  <c r="AN392" i="11"/>
  <c r="AL392" i="11"/>
  <c r="AK392" i="11"/>
  <c r="AJ392" i="11"/>
  <c r="AH392" i="11"/>
  <c r="AG392" i="11"/>
  <c r="AF392" i="11"/>
  <c r="M392" i="11"/>
  <c r="L392" i="11"/>
  <c r="BS391" i="11"/>
  <c r="BM391" i="11"/>
  <c r="BL391" i="11"/>
  <c r="BK391" i="11"/>
  <c r="BI391" i="11"/>
  <c r="BH391" i="11"/>
  <c r="BG391" i="11"/>
  <c r="BE391" i="11"/>
  <c r="BD391" i="11"/>
  <c r="BC391" i="11"/>
  <c r="BA391" i="11"/>
  <c r="AZ391" i="11"/>
  <c r="AY391" i="11"/>
  <c r="AT391" i="11"/>
  <c r="AS391" i="11"/>
  <c r="AR391" i="11"/>
  <c r="AP391" i="11"/>
  <c r="AO391" i="11"/>
  <c r="AN391" i="11"/>
  <c r="AL391" i="11"/>
  <c r="AK391" i="11"/>
  <c r="AJ391" i="11"/>
  <c r="AH391" i="11"/>
  <c r="AG391" i="11"/>
  <c r="AF391" i="11"/>
  <c r="M391" i="11"/>
  <c r="L391" i="11"/>
  <c r="BS390" i="11"/>
  <c r="BM390" i="11"/>
  <c r="BL390" i="11"/>
  <c r="BK390" i="11"/>
  <c r="BI390" i="11"/>
  <c r="BH390" i="11"/>
  <c r="BG390" i="11"/>
  <c r="BE390" i="11"/>
  <c r="BD390" i="11"/>
  <c r="BC390" i="11"/>
  <c r="BA390" i="11"/>
  <c r="AZ390" i="11"/>
  <c r="AY390" i="11"/>
  <c r="AT390" i="11"/>
  <c r="AS390" i="11"/>
  <c r="AR390" i="11"/>
  <c r="AP390" i="11"/>
  <c r="AO390" i="11"/>
  <c r="AN390" i="11"/>
  <c r="AL390" i="11"/>
  <c r="AK390" i="11"/>
  <c r="AJ390" i="11"/>
  <c r="AH390" i="11"/>
  <c r="AG390" i="11"/>
  <c r="AF390" i="11"/>
  <c r="M390" i="11"/>
  <c r="L390" i="11"/>
  <c r="BS389" i="11"/>
  <c r="BM389" i="11"/>
  <c r="BL389" i="11"/>
  <c r="BK389" i="11"/>
  <c r="BI389" i="11"/>
  <c r="BH389" i="11"/>
  <c r="BG389" i="11"/>
  <c r="BE389" i="11"/>
  <c r="BD389" i="11"/>
  <c r="BC389" i="11"/>
  <c r="BA389" i="11"/>
  <c r="AZ389" i="11"/>
  <c r="AY389" i="11"/>
  <c r="AT389" i="11"/>
  <c r="AS389" i="11"/>
  <c r="AR389" i="11"/>
  <c r="AP389" i="11"/>
  <c r="AO389" i="11"/>
  <c r="AN389" i="11"/>
  <c r="AL389" i="11"/>
  <c r="AK389" i="11"/>
  <c r="AJ389" i="11"/>
  <c r="AH389" i="11"/>
  <c r="AG389" i="11"/>
  <c r="AF389" i="11"/>
  <c r="M389" i="11"/>
  <c r="L389" i="11"/>
  <c r="BS388" i="11"/>
  <c r="BM388" i="11"/>
  <c r="BL388" i="11"/>
  <c r="BK388" i="11"/>
  <c r="BI388" i="11"/>
  <c r="BH388" i="11"/>
  <c r="BG388" i="11"/>
  <c r="BE388" i="11"/>
  <c r="BD388" i="11"/>
  <c r="BC388" i="11"/>
  <c r="BA388" i="11"/>
  <c r="AZ388" i="11"/>
  <c r="AY388" i="11"/>
  <c r="AT388" i="11"/>
  <c r="AS388" i="11"/>
  <c r="AR388" i="11"/>
  <c r="AP388" i="11"/>
  <c r="AO388" i="11"/>
  <c r="AN388" i="11"/>
  <c r="AL388" i="11"/>
  <c r="AK388" i="11"/>
  <c r="AJ388" i="11"/>
  <c r="AH388" i="11"/>
  <c r="AG388" i="11"/>
  <c r="AF388" i="11"/>
  <c r="M388" i="11"/>
  <c r="L388" i="11"/>
  <c r="BS387" i="11"/>
  <c r="BM387" i="11"/>
  <c r="BL387" i="11"/>
  <c r="BK387" i="11"/>
  <c r="BI387" i="11"/>
  <c r="BH387" i="11"/>
  <c r="BG387" i="11"/>
  <c r="BE387" i="11"/>
  <c r="BD387" i="11"/>
  <c r="BC387" i="11"/>
  <c r="BA387" i="11"/>
  <c r="AZ387" i="11"/>
  <c r="AY387" i="11"/>
  <c r="AT387" i="11"/>
  <c r="AS387" i="11"/>
  <c r="AR387" i="11"/>
  <c r="AP387" i="11"/>
  <c r="AO387" i="11"/>
  <c r="AN387" i="11"/>
  <c r="AL387" i="11"/>
  <c r="AK387" i="11"/>
  <c r="BO387" i="11" s="1"/>
  <c r="AJ387" i="11"/>
  <c r="AH387" i="11"/>
  <c r="AG387" i="11"/>
  <c r="AF387" i="11"/>
  <c r="BN387" i="11" s="1"/>
  <c r="M387" i="11"/>
  <c r="L387" i="11"/>
  <c r="BS386" i="11"/>
  <c r="BM386" i="11"/>
  <c r="BL386" i="11"/>
  <c r="BK386" i="11"/>
  <c r="BI386" i="11"/>
  <c r="BH386" i="11"/>
  <c r="BG386" i="11"/>
  <c r="BE386" i="11"/>
  <c r="BD386" i="11"/>
  <c r="BC386" i="11"/>
  <c r="BA386" i="11"/>
  <c r="AZ386" i="11"/>
  <c r="AY386" i="11"/>
  <c r="AT386" i="11"/>
  <c r="AS386" i="11"/>
  <c r="AR386" i="11"/>
  <c r="AP386" i="11"/>
  <c r="AO386" i="11"/>
  <c r="AN386" i="11"/>
  <c r="AL386" i="11"/>
  <c r="AK386" i="11"/>
  <c r="AJ386" i="11"/>
  <c r="AH386" i="11"/>
  <c r="AG386" i="11"/>
  <c r="AF386" i="11"/>
  <c r="M386" i="11"/>
  <c r="L386" i="11"/>
  <c r="BS385" i="11"/>
  <c r="BM385" i="11"/>
  <c r="BL385" i="11"/>
  <c r="BK385" i="11"/>
  <c r="BI385" i="11"/>
  <c r="BH385" i="11"/>
  <c r="BG385" i="11"/>
  <c r="BE385" i="11"/>
  <c r="BD385" i="11"/>
  <c r="BC385" i="11"/>
  <c r="BA385" i="11"/>
  <c r="AZ385" i="11"/>
  <c r="AY385" i="11"/>
  <c r="AT385" i="11"/>
  <c r="AS385" i="11"/>
  <c r="AR385" i="11"/>
  <c r="AP385" i="11"/>
  <c r="AO385" i="11"/>
  <c r="AN385" i="11"/>
  <c r="AL385" i="11"/>
  <c r="AK385" i="11"/>
  <c r="AJ385" i="11"/>
  <c r="AH385" i="11"/>
  <c r="AG385" i="11"/>
  <c r="AF385" i="11"/>
  <c r="M385" i="11"/>
  <c r="L385" i="11"/>
  <c r="BO385" i="11" s="1"/>
  <c r="BS384" i="11"/>
  <c r="BM384" i="11"/>
  <c r="BL384" i="11"/>
  <c r="BK384" i="11"/>
  <c r="BI384" i="11"/>
  <c r="BH384" i="11"/>
  <c r="BG384" i="11"/>
  <c r="BE384" i="11"/>
  <c r="BD384" i="11"/>
  <c r="BC384" i="11"/>
  <c r="BA384" i="11"/>
  <c r="AZ384" i="11"/>
  <c r="AY384" i="11"/>
  <c r="AT384" i="11"/>
  <c r="AS384" i="11"/>
  <c r="AR384" i="11"/>
  <c r="AP384" i="11"/>
  <c r="AO384" i="11"/>
  <c r="AN384" i="11"/>
  <c r="AL384" i="11"/>
  <c r="AK384" i="11"/>
  <c r="AJ384" i="11"/>
  <c r="AH384" i="11"/>
  <c r="AG384" i="11"/>
  <c r="AF384" i="11"/>
  <c r="M384" i="11"/>
  <c r="L384" i="11"/>
  <c r="BS383" i="11"/>
  <c r="BM383" i="11"/>
  <c r="BL383" i="11"/>
  <c r="BK383" i="11"/>
  <c r="BI383" i="11"/>
  <c r="BH383" i="11"/>
  <c r="BG383" i="11"/>
  <c r="BE383" i="11"/>
  <c r="BD383" i="11"/>
  <c r="BC383" i="11"/>
  <c r="BA383" i="11"/>
  <c r="AZ383" i="11"/>
  <c r="AY383" i="11"/>
  <c r="AT383" i="11"/>
  <c r="AS383" i="11"/>
  <c r="AR383" i="11"/>
  <c r="AP383" i="11"/>
  <c r="AO383" i="11"/>
  <c r="AN383" i="11"/>
  <c r="AL383" i="11"/>
  <c r="AK383" i="11"/>
  <c r="AJ383" i="11"/>
  <c r="AH383" i="11"/>
  <c r="AG383" i="11"/>
  <c r="AF383" i="11"/>
  <c r="M383" i="11"/>
  <c r="L383" i="11"/>
  <c r="BS382" i="11"/>
  <c r="BM382" i="11"/>
  <c r="BL382" i="11"/>
  <c r="BK382" i="11"/>
  <c r="BI382" i="11"/>
  <c r="BH382" i="11"/>
  <c r="BG382" i="11"/>
  <c r="BE382" i="11"/>
  <c r="BD382" i="11"/>
  <c r="BC382" i="11"/>
  <c r="BA382" i="11"/>
  <c r="AZ382" i="11"/>
  <c r="AY382" i="11"/>
  <c r="AT382" i="11"/>
  <c r="AS382" i="11"/>
  <c r="AR382" i="11"/>
  <c r="AP382" i="11"/>
  <c r="AO382" i="11"/>
  <c r="AN382" i="11"/>
  <c r="AL382" i="11"/>
  <c r="AK382" i="11"/>
  <c r="AJ382" i="11"/>
  <c r="AH382" i="11"/>
  <c r="AG382" i="11"/>
  <c r="AF382" i="11"/>
  <c r="M382" i="11"/>
  <c r="L382" i="11"/>
  <c r="BS381" i="11"/>
  <c r="BM381" i="11"/>
  <c r="BL381" i="11"/>
  <c r="BK381" i="11"/>
  <c r="BI381" i="11"/>
  <c r="BH381" i="11"/>
  <c r="BG381" i="11"/>
  <c r="BE381" i="11"/>
  <c r="BD381" i="11"/>
  <c r="BC381" i="11"/>
  <c r="BA381" i="11"/>
  <c r="AZ381" i="11"/>
  <c r="AY381" i="11"/>
  <c r="AT381" i="11"/>
  <c r="AS381" i="11"/>
  <c r="AR381" i="11"/>
  <c r="AP381" i="11"/>
  <c r="AO381" i="11"/>
  <c r="AN381" i="11"/>
  <c r="AL381" i="11"/>
  <c r="AK381" i="11"/>
  <c r="AJ381" i="11"/>
  <c r="AH381" i="11"/>
  <c r="AG381" i="11"/>
  <c r="AF381" i="11"/>
  <c r="M381" i="11"/>
  <c r="L381" i="11"/>
  <c r="BS380" i="11"/>
  <c r="BM380" i="11"/>
  <c r="BL380" i="11"/>
  <c r="BK380" i="11"/>
  <c r="BI380" i="11"/>
  <c r="BH380" i="11"/>
  <c r="BG380" i="11"/>
  <c r="BE380" i="11"/>
  <c r="BD380" i="11"/>
  <c r="BC380" i="11"/>
  <c r="BA380" i="11"/>
  <c r="AZ380" i="11"/>
  <c r="AY380" i="11"/>
  <c r="AT380" i="11"/>
  <c r="AS380" i="11"/>
  <c r="AR380" i="11"/>
  <c r="AP380" i="11"/>
  <c r="AO380" i="11"/>
  <c r="AN380" i="11"/>
  <c r="AL380" i="11"/>
  <c r="AK380" i="11"/>
  <c r="AJ380" i="11"/>
  <c r="AH380" i="11"/>
  <c r="AG380" i="11"/>
  <c r="AF380" i="11"/>
  <c r="M380" i="11"/>
  <c r="L380" i="11"/>
  <c r="BS379" i="11"/>
  <c r="BM379" i="11"/>
  <c r="BL379" i="11"/>
  <c r="BK379" i="11"/>
  <c r="BI379" i="11"/>
  <c r="BH379" i="11"/>
  <c r="BG379" i="11"/>
  <c r="BE379" i="11"/>
  <c r="BD379" i="11"/>
  <c r="BC379" i="11"/>
  <c r="BA379" i="11"/>
  <c r="AZ379" i="11"/>
  <c r="AY379" i="11"/>
  <c r="AT379" i="11"/>
  <c r="AS379" i="11"/>
  <c r="AR379" i="11"/>
  <c r="AP379" i="11"/>
  <c r="AO379" i="11"/>
  <c r="AN379" i="11"/>
  <c r="AL379" i="11"/>
  <c r="AK379" i="11"/>
  <c r="AJ379" i="11"/>
  <c r="AH379" i="11"/>
  <c r="AG379" i="11"/>
  <c r="AF379" i="11"/>
  <c r="M379" i="11"/>
  <c r="L379" i="11"/>
  <c r="BS378" i="11"/>
  <c r="BM378" i="11"/>
  <c r="BL378" i="11"/>
  <c r="BK378" i="11"/>
  <c r="BI378" i="11"/>
  <c r="BH378" i="11"/>
  <c r="BG378" i="11"/>
  <c r="BE378" i="11"/>
  <c r="BD378" i="11"/>
  <c r="BC378" i="11"/>
  <c r="BA378" i="11"/>
  <c r="AZ378" i="11"/>
  <c r="AY378" i="11"/>
  <c r="AT378" i="11"/>
  <c r="AS378" i="11"/>
  <c r="AR378" i="11"/>
  <c r="AP378" i="11"/>
  <c r="AO378" i="11"/>
  <c r="AN378" i="11"/>
  <c r="AL378" i="11"/>
  <c r="AK378" i="11"/>
  <c r="AJ378" i="11"/>
  <c r="AH378" i="11"/>
  <c r="AG378" i="11"/>
  <c r="AF378" i="11"/>
  <c r="M378" i="11"/>
  <c r="L378" i="11"/>
  <c r="BS377" i="11"/>
  <c r="BM377" i="11"/>
  <c r="BL377" i="11"/>
  <c r="BK377" i="11"/>
  <c r="BI377" i="11"/>
  <c r="BH377" i="11"/>
  <c r="BG377" i="11"/>
  <c r="BE377" i="11"/>
  <c r="BD377" i="11"/>
  <c r="BC377" i="11"/>
  <c r="BA377" i="11"/>
  <c r="AZ377" i="11"/>
  <c r="AY377" i="11"/>
  <c r="AT377" i="11"/>
  <c r="AS377" i="11"/>
  <c r="AR377" i="11"/>
  <c r="AP377" i="11"/>
  <c r="AO377" i="11"/>
  <c r="AN377" i="11"/>
  <c r="AL377" i="11"/>
  <c r="AK377" i="11"/>
  <c r="AJ377" i="11"/>
  <c r="AH377" i="11"/>
  <c r="AG377" i="11"/>
  <c r="AF377" i="11"/>
  <c r="M377" i="11"/>
  <c r="L377" i="11"/>
  <c r="BS376" i="11"/>
  <c r="BM376" i="11"/>
  <c r="BL376" i="11"/>
  <c r="BK376" i="11"/>
  <c r="BI376" i="11"/>
  <c r="BH376" i="11"/>
  <c r="BG376" i="11"/>
  <c r="BE376" i="11"/>
  <c r="BD376" i="11"/>
  <c r="BC376" i="11"/>
  <c r="BA376" i="11"/>
  <c r="AZ376" i="11"/>
  <c r="AY376" i="11"/>
  <c r="AT376" i="11"/>
  <c r="AS376" i="11"/>
  <c r="AR376" i="11"/>
  <c r="AP376" i="11"/>
  <c r="AO376" i="11"/>
  <c r="AN376" i="11"/>
  <c r="AL376" i="11"/>
  <c r="AK376" i="11"/>
  <c r="AJ376" i="11"/>
  <c r="AH376" i="11"/>
  <c r="AG376" i="11"/>
  <c r="AF376" i="11"/>
  <c r="M376" i="11"/>
  <c r="L376" i="11"/>
  <c r="BS375" i="11"/>
  <c r="BM375" i="11"/>
  <c r="BL375" i="11"/>
  <c r="BK375" i="11"/>
  <c r="BI375" i="11"/>
  <c r="BH375" i="11"/>
  <c r="BG375" i="11"/>
  <c r="BE375" i="11"/>
  <c r="BD375" i="11"/>
  <c r="BC375" i="11"/>
  <c r="BA375" i="11"/>
  <c r="AZ375" i="11"/>
  <c r="AY375" i="11"/>
  <c r="AT375" i="11"/>
  <c r="AS375" i="11"/>
  <c r="AR375" i="11"/>
  <c r="AP375" i="11"/>
  <c r="AO375" i="11"/>
  <c r="AN375" i="11"/>
  <c r="AL375" i="11"/>
  <c r="AK375" i="11"/>
  <c r="AJ375" i="11"/>
  <c r="AH375" i="11"/>
  <c r="AG375" i="11"/>
  <c r="AF375" i="11"/>
  <c r="M375" i="11"/>
  <c r="L375" i="11"/>
  <c r="BS374" i="11"/>
  <c r="BM374" i="11"/>
  <c r="BL374" i="11"/>
  <c r="BK374" i="11"/>
  <c r="BI374" i="11"/>
  <c r="BH374" i="11"/>
  <c r="BG374" i="11"/>
  <c r="BE374" i="11"/>
  <c r="BD374" i="11"/>
  <c r="BC374" i="11"/>
  <c r="BA374" i="11"/>
  <c r="AZ374" i="11"/>
  <c r="AY374" i="11"/>
  <c r="AT374" i="11"/>
  <c r="AS374" i="11"/>
  <c r="AR374" i="11"/>
  <c r="AP374" i="11"/>
  <c r="AO374" i="11"/>
  <c r="AN374" i="11"/>
  <c r="AL374" i="11"/>
  <c r="AK374" i="11"/>
  <c r="AJ374" i="11"/>
  <c r="AH374" i="11"/>
  <c r="AG374" i="11"/>
  <c r="AF374" i="11"/>
  <c r="M374" i="11"/>
  <c r="L374" i="11"/>
  <c r="BS373" i="11"/>
  <c r="BM373" i="11"/>
  <c r="BL373" i="11"/>
  <c r="BK373" i="11"/>
  <c r="BI373" i="11"/>
  <c r="BH373" i="11"/>
  <c r="BG373" i="11"/>
  <c r="BE373" i="11"/>
  <c r="BD373" i="11"/>
  <c r="BC373" i="11"/>
  <c r="BA373" i="11"/>
  <c r="AZ373" i="11"/>
  <c r="AY373" i="11"/>
  <c r="AT373" i="11"/>
  <c r="AS373" i="11"/>
  <c r="AR373" i="11"/>
  <c r="AP373" i="11"/>
  <c r="AO373" i="11"/>
  <c r="AN373" i="11"/>
  <c r="AL373" i="11"/>
  <c r="AK373" i="11"/>
  <c r="AJ373" i="11"/>
  <c r="AH373" i="11"/>
  <c r="AG373" i="11"/>
  <c r="AF373" i="11"/>
  <c r="M373" i="11"/>
  <c r="L373" i="11"/>
  <c r="BS372" i="11"/>
  <c r="BM372" i="11"/>
  <c r="BL372" i="11"/>
  <c r="BK372" i="11"/>
  <c r="BI372" i="11"/>
  <c r="BH372" i="11"/>
  <c r="BG372" i="11"/>
  <c r="BE372" i="11"/>
  <c r="BD372" i="11"/>
  <c r="BC372" i="11"/>
  <c r="BA372" i="11"/>
  <c r="AZ372" i="11"/>
  <c r="AY372" i="11"/>
  <c r="AT372" i="11"/>
  <c r="AS372" i="11"/>
  <c r="AR372" i="11"/>
  <c r="AP372" i="11"/>
  <c r="AO372" i="11"/>
  <c r="AN372" i="11"/>
  <c r="AL372" i="11"/>
  <c r="AK372" i="11"/>
  <c r="AJ372" i="11"/>
  <c r="AH372" i="11"/>
  <c r="AG372" i="11"/>
  <c r="AF372" i="11"/>
  <c r="M372" i="11"/>
  <c r="L372" i="11"/>
  <c r="BS371" i="11"/>
  <c r="BM371" i="11"/>
  <c r="BL371" i="11"/>
  <c r="BK371" i="11"/>
  <c r="BI371" i="11"/>
  <c r="BH371" i="11"/>
  <c r="BG371" i="11"/>
  <c r="BE371" i="11"/>
  <c r="BD371" i="11"/>
  <c r="BC371" i="11"/>
  <c r="BA371" i="11"/>
  <c r="AZ371" i="11"/>
  <c r="AY371" i="11"/>
  <c r="AT371" i="11"/>
  <c r="AS371" i="11"/>
  <c r="AR371" i="11"/>
  <c r="AP371" i="11"/>
  <c r="AO371" i="11"/>
  <c r="AN371" i="11"/>
  <c r="AL371" i="11"/>
  <c r="AK371" i="11"/>
  <c r="BO371" i="11" s="1"/>
  <c r="AJ371" i="11"/>
  <c r="AH371" i="11"/>
  <c r="AG371" i="11"/>
  <c r="AF371" i="11"/>
  <c r="M371" i="11"/>
  <c r="L371" i="11"/>
  <c r="BS370" i="11"/>
  <c r="BM370" i="11"/>
  <c r="BL370" i="11"/>
  <c r="BK370" i="11"/>
  <c r="BI370" i="11"/>
  <c r="BH370" i="11"/>
  <c r="BG370" i="11"/>
  <c r="BE370" i="11"/>
  <c r="BD370" i="11"/>
  <c r="BC370" i="11"/>
  <c r="BA370" i="11"/>
  <c r="AZ370" i="11"/>
  <c r="AY370" i="11"/>
  <c r="AT370" i="11"/>
  <c r="AS370" i="11"/>
  <c r="AR370" i="11"/>
  <c r="AP370" i="11"/>
  <c r="AO370" i="11"/>
  <c r="AN370" i="11"/>
  <c r="AL370" i="11"/>
  <c r="AK370" i="11"/>
  <c r="AJ370" i="11"/>
  <c r="AH370" i="11"/>
  <c r="AG370" i="11"/>
  <c r="AF370" i="11"/>
  <c r="M370" i="11"/>
  <c r="L370" i="11"/>
  <c r="BS369" i="11"/>
  <c r="BM369" i="11"/>
  <c r="BL369" i="11"/>
  <c r="BK369" i="11"/>
  <c r="BI369" i="11"/>
  <c r="BH369" i="11"/>
  <c r="BG369" i="11"/>
  <c r="BE369" i="11"/>
  <c r="BD369" i="11"/>
  <c r="BC369" i="11"/>
  <c r="BA369" i="11"/>
  <c r="AZ369" i="11"/>
  <c r="AY369" i="11"/>
  <c r="AT369" i="11"/>
  <c r="AS369" i="11"/>
  <c r="AR369" i="11"/>
  <c r="AP369" i="11"/>
  <c r="AO369" i="11"/>
  <c r="AN369" i="11"/>
  <c r="AL369" i="11"/>
  <c r="AK369" i="11"/>
  <c r="AJ369" i="11"/>
  <c r="AH369" i="11"/>
  <c r="AG369" i="11"/>
  <c r="AF369" i="11"/>
  <c r="M369" i="11"/>
  <c r="L369" i="11"/>
  <c r="BS368" i="11"/>
  <c r="BM368" i="11"/>
  <c r="BL368" i="11"/>
  <c r="BK368" i="11"/>
  <c r="BI368" i="11"/>
  <c r="BH368" i="11"/>
  <c r="BG368" i="11"/>
  <c r="BE368" i="11"/>
  <c r="BD368" i="11"/>
  <c r="BC368" i="11"/>
  <c r="BA368" i="11"/>
  <c r="AZ368" i="11"/>
  <c r="AY368" i="11"/>
  <c r="AT368" i="11"/>
  <c r="AS368" i="11"/>
  <c r="AR368" i="11"/>
  <c r="AP368" i="11"/>
  <c r="AO368" i="11"/>
  <c r="AN368" i="11"/>
  <c r="AL368" i="11"/>
  <c r="AK368" i="11"/>
  <c r="AJ368" i="11"/>
  <c r="AH368" i="11"/>
  <c r="AG368" i="11"/>
  <c r="AF368" i="11"/>
  <c r="M368" i="11"/>
  <c r="L368" i="11"/>
  <c r="BS367" i="11"/>
  <c r="BM367" i="11"/>
  <c r="BL367" i="11"/>
  <c r="BK367" i="11"/>
  <c r="BI367" i="11"/>
  <c r="BH367" i="11"/>
  <c r="BG367" i="11"/>
  <c r="BE367" i="11"/>
  <c r="BD367" i="11"/>
  <c r="BC367" i="11"/>
  <c r="BA367" i="11"/>
  <c r="AZ367" i="11"/>
  <c r="AY367" i="11"/>
  <c r="AT367" i="11"/>
  <c r="AS367" i="11"/>
  <c r="AR367" i="11"/>
  <c r="AP367" i="11"/>
  <c r="AO367" i="11"/>
  <c r="AN367" i="11"/>
  <c r="AL367" i="11"/>
  <c r="AK367" i="11"/>
  <c r="BO367" i="11" s="1"/>
  <c r="BW367" i="11" s="1"/>
  <c r="AJ367" i="11"/>
  <c r="AH367" i="11"/>
  <c r="AG367" i="11"/>
  <c r="AF367" i="11"/>
  <c r="BN367" i="11" s="1"/>
  <c r="M367" i="11"/>
  <c r="L367" i="11"/>
  <c r="BS366" i="11"/>
  <c r="BM366" i="11"/>
  <c r="BL366" i="11"/>
  <c r="BK366" i="11"/>
  <c r="BI366" i="11"/>
  <c r="BH366" i="11"/>
  <c r="BG366" i="11"/>
  <c r="BE366" i="11"/>
  <c r="BD366" i="11"/>
  <c r="BC366" i="11"/>
  <c r="BA366" i="11"/>
  <c r="AZ366" i="11"/>
  <c r="AY366" i="11"/>
  <c r="AT366" i="11"/>
  <c r="AS366" i="11"/>
  <c r="AR366" i="11"/>
  <c r="AP366" i="11"/>
  <c r="AO366" i="11"/>
  <c r="AN366" i="11"/>
  <c r="AL366" i="11"/>
  <c r="AK366" i="11"/>
  <c r="AJ366" i="11"/>
  <c r="AH366" i="11"/>
  <c r="AG366" i="11"/>
  <c r="AF366" i="11"/>
  <c r="M366" i="11"/>
  <c r="BP366" i="11" s="1"/>
  <c r="L366" i="11"/>
  <c r="BS365" i="11"/>
  <c r="BM365" i="11"/>
  <c r="BL365" i="11"/>
  <c r="BK365" i="11"/>
  <c r="BI365" i="11"/>
  <c r="BH365" i="11"/>
  <c r="BG365" i="11"/>
  <c r="BE365" i="11"/>
  <c r="BD365" i="11"/>
  <c r="BC365" i="11"/>
  <c r="BA365" i="11"/>
  <c r="AZ365" i="11"/>
  <c r="AY365" i="11"/>
  <c r="AT365" i="11"/>
  <c r="AS365" i="11"/>
  <c r="AR365" i="11"/>
  <c r="AP365" i="11"/>
  <c r="AO365" i="11"/>
  <c r="AN365" i="11"/>
  <c r="AL365" i="11"/>
  <c r="AK365" i="11"/>
  <c r="AJ365" i="11"/>
  <c r="AH365" i="11"/>
  <c r="AG365" i="11"/>
  <c r="AF365" i="11"/>
  <c r="M365" i="11"/>
  <c r="L365" i="11"/>
  <c r="BO365" i="11" s="1"/>
  <c r="BS364" i="11"/>
  <c r="BM364" i="11"/>
  <c r="BL364" i="11"/>
  <c r="BK364" i="11"/>
  <c r="BI364" i="11"/>
  <c r="BH364" i="11"/>
  <c r="BG364" i="11"/>
  <c r="BE364" i="11"/>
  <c r="BD364" i="11"/>
  <c r="BC364" i="11"/>
  <c r="BA364" i="11"/>
  <c r="AZ364" i="11"/>
  <c r="AY364" i="11"/>
  <c r="AT364" i="11"/>
  <c r="AS364" i="11"/>
  <c r="AR364" i="11"/>
  <c r="AP364" i="11"/>
  <c r="AO364" i="11"/>
  <c r="AN364" i="11"/>
  <c r="AL364" i="11"/>
  <c r="AK364" i="11"/>
  <c r="AJ364" i="11"/>
  <c r="AH364" i="11"/>
  <c r="AG364" i="11"/>
  <c r="AF364" i="11"/>
  <c r="M364" i="11"/>
  <c r="L364" i="11"/>
  <c r="BS363" i="11"/>
  <c r="BM363" i="11"/>
  <c r="BL363" i="11"/>
  <c r="BK363" i="11"/>
  <c r="BI363" i="11"/>
  <c r="BH363" i="11"/>
  <c r="BG363" i="11"/>
  <c r="BE363" i="11"/>
  <c r="BD363" i="11"/>
  <c r="BC363" i="11"/>
  <c r="BA363" i="11"/>
  <c r="AZ363" i="11"/>
  <c r="AY363" i="11"/>
  <c r="AT363" i="11"/>
  <c r="AS363" i="11"/>
  <c r="AR363" i="11"/>
  <c r="AP363" i="11"/>
  <c r="AO363" i="11"/>
  <c r="AN363" i="11"/>
  <c r="AL363" i="11"/>
  <c r="AK363" i="11"/>
  <c r="AJ363" i="11"/>
  <c r="AH363" i="11"/>
  <c r="AG363" i="11"/>
  <c r="AF363" i="11"/>
  <c r="M363" i="11"/>
  <c r="L363" i="11"/>
  <c r="BS362" i="11"/>
  <c r="BM362" i="11"/>
  <c r="BL362" i="11"/>
  <c r="BK362" i="11"/>
  <c r="BI362" i="11"/>
  <c r="BH362" i="11"/>
  <c r="BG362" i="11"/>
  <c r="BE362" i="11"/>
  <c r="BD362" i="11"/>
  <c r="BC362" i="11"/>
  <c r="BA362" i="11"/>
  <c r="AZ362" i="11"/>
  <c r="AY362" i="11"/>
  <c r="AT362" i="11"/>
  <c r="AS362" i="11"/>
  <c r="AR362" i="11"/>
  <c r="AP362" i="11"/>
  <c r="AO362" i="11"/>
  <c r="AN362" i="11"/>
  <c r="AL362" i="11"/>
  <c r="AK362" i="11"/>
  <c r="AJ362" i="11"/>
  <c r="AH362" i="11"/>
  <c r="AG362" i="11"/>
  <c r="AF362" i="11"/>
  <c r="M362" i="11"/>
  <c r="L362" i="11"/>
  <c r="BS361" i="11"/>
  <c r="BM361" i="11"/>
  <c r="BL361" i="11"/>
  <c r="BK361" i="11"/>
  <c r="BI361" i="11"/>
  <c r="BH361" i="11"/>
  <c r="BG361" i="11"/>
  <c r="BE361" i="11"/>
  <c r="BD361" i="11"/>
  <c r="BC361" i="11"/>
  <c r="BA361" i="11"/>
  <c r="AZ361" i="11"/>
  <c r="AY361" i="11"/>
  <c r="AT361" i="11"/>
  <c r="AS361" i="11"/>
  <c r="AR361" i="11"/>
  <c r="AP361" i="11"/>
  <c r="AO361" i="11"/>
  <c r="AN361" i="11"/>
  <c r="AL361" i="11"/>
  <c r="AK361" i="11"/>
  <c r="AJ361" i="11"/>
  <c r="AH361" i="11"/>
  <c r="AG361" i="11"/>
  <c r="AF361" i="11"/>
  <c r="M361" i="11"/>
  <c r="L361" i="11"/>
  <c r="BS360" i="11"/>
  <c r="BM360" i="11"/>
  <c r="BL360" i="11"/>
  <c r="BK360" i="11"/>
  <c r="BI360" i="11"/>
  <c r="BH360" i="11"/>
  <c r="BG360" i="11"/>
  <c r="BE360" i="11"/>
  <c r="BD360" i="11"/>
  <c r="BC360" i="11"/>
  <c r="BA360" i="11"/>
  <c r="AZ360" i="11"/>
  <c r="AY360" i="11"/>
  <c r="AT360" i="11"/>
  <c r="AS360" i="11"/>
  <c r="AR360" i="11"/>
  <c r="AP360" i="11"/>
  <c r="AO360" i="11"/>
  <c r="AN360" i="11"/>
  <c r="AL360" i="11"/>
  <c r="AK360" i="11"/>
  <c r="AJ360" i="11"/>
  <c r="AH360" i="11"/>
  <c r="AG360" i="11"/>
  <c r="AF360" i="11"/>
  <c r="M360" i="11"/>
  <c r="L360" i="11"/>
  <c r="BS359" i="11"/>
  <c r="BM359" i="11"/>
  <c r="BL359" i="11"/>
  <c r="BK359" i="11"/>
  <c r="BI359" i="11"/>
  <c r="BH359" i="11"/>
  <c r="BG359" i="11"/>
  <c r="BE359" i="11"/>
  <c r="BD359" i="11"/>
  <c r="BC359" i="11"/>
  <c r="BA359" i="11"/>
  <c r="AZ359" i="11"/>
  <c r="AY359" i="11"/>
  <c r="AT359" i="11"/>
  <c r="AS359" i="11"/>
  <c r="AR359" i="11"/>
  <c r="AP359" i="11"/>
  <c r="AO359" i="11"/>
  <c r="AN359" i="11"/>
  <c r="AL359" i="11"/>
  <c r="AK359" i="11"/>
  <c r="AJ359" i="11"/>
  <c r="AH359" i="11"/>
  <c r="AG359" i="11"/>
  <c r="AF359" i="11"/>
  <c r="M359" i="11"/>
  <c r="L359" i="11"/>
  <c r="BS358" i="11"/>
  <c r="BM358" i="11"/>
  <c r="BL358" i="11"/>
  <c r="BK358" i="11"/>
  <c r="BI358" i="11"/>
  <c r="BH358" i="11"/>
  <c r="BG358" i="11"/>
  <c r="BE358" i="11"/>
  <c r="BD358" i="11"/>
  <c r="BC358" i="11"/>
  <c r="BA358" i="11"/>
  <c r="AZ358" i="11"/>
  <c r="AY358" i="11"/>
  <c r="AT358" i="11"/>
  <c r="AS358" i="11"/>
  <c r="AR358" i="11"/>
  <c r="AP358" i="11"/>
  <c r="AO358" i="11"/>
  <c r="AN358" i="11"/>
  <c r="AL358" i="11"/>
  <c r="AK358" i="11"/>
  <c r="AJ358" i="11"/>
  <c r="AH358" i="11"/>
  <c r="AG358" i="11"/>
  <c r="AF358" i="11"/>
  <c r="M358" i="11"/>
  <c r="L358" i="11"/>
  <c r="BS357" i="11"/>
  <c r="BM357" i="11"/>
  <c r="BL357" i="11"/>
  <c r="BK357" i="11"/>
  <c r="BI357" i="11"/>
  <c r="BH357" i="11"/>
  <c r="BG357" i="11"/>
  <c r="BE357" i="11"/>
  <c r="BD357" i="11"/>
  <c r="BC357" i="11"/>
  <c r="BA357" i="11"/>
  <c r="AZ357" i="11"/>
  <c r="AY357" i="11"/>
  <c r="AT357" i="11"/>
  <c r="AS357" i="11"/>
  <c r="AR357" i="11"/>
  <c r="AP357" i="11"/>
  <c r="AO357" i="11"/>
  <c r="AN357" i="11"/>
  <c r="AL357" i="11"/>
  <c r="AK357" i="11"/>
  <c r="AJ357" i="11"/>
  <c r="AH357" i="11"/>
  <c r="AG357" i="11"/>
  <c r="AF357" i="11"/>
  <c r="M357" i="11"/>
  <c r="L357" i="11"/>
  <c r="BS356" i="11"/>
  <c r="BM356" i="11"/>
  <c r="BL356" i="11"/>
  <c r="BK356" i="11"/>
  <c r="BI356" i="11"/>
  <c r="BH356" i="11"/>
  <c r="BG356" i="11"/>
  <c r="BE356" i="11"/>
  <c r="BD356" i="11"/>
  <c r="BC356" i="11"/>
  <c r="BA356" i="11"/>
  <c r="AZ356" i="11"/>
  <c r="AY356" i="11"/>
  <c r="AT356" i="11"/>
  <c r="AS356" i="11"/>
  <c r="AR356" i="11"/>
  <c r="AP356" i="11"/>
  <c r="AO356" i="11"/>
  <c r="AN356" i="11"/>
  <c r="AL356" i="11"/>
  <c r="AK356" i="11"/>
  <c r="AJ356" i="11"/>
  <c r="AH356" i="11"/>
  <c r="AG356" i="11"/>
  <c r="AF356" i="11"/>
  <c r="M356" i="11"/>
  <c r="L356" i="11"/>
  <c r="BS355" i="11"/>
  <c r="BM355" i="11"/>
  <c r="BL355" i="11"/>
  <c r="BK355" i="11"/>
  <c r="BI355" i="11"/>
  <c r="BH355" i="11"/>
  <c r="BG355" i="11"/>
  <c r="BE355" i="11"/>
  <c r="BD355" i="11"/>
  <c r="BC355" i="11"/>
  <c r="BA355" i="11"/>
  <c r="AZ355" i="11"/>
  <c r="AY355" i="11"/>
  <c r="AT355" i="11"/>
  <c r="AS355" i="11"/>
  <c r="AR355" i="11"/>
  <c r="AP355" i="11"/>
  <c r="AO355" i="11"/>
  <c r="AN355" i="11"/>
  <c r="AL355" i="11"/>
  <c r="AK355" i="11"/>
  <c r="BO355" i="11" s="1"/>
  <c r="AJ355" i="11"/>
  <c r="AH355" i="11"/>
  <c r="AG355" i="11"/>
  <c r="AF355" i="11"/>
  <c r="M355" i="11"/>
  <c r="L355" i="11"/>
  <c r="BS354" i="11"/>
  <c r="BM354" i="11"/>
  <c r="BL354" i="11"/>
  <c r="BK354" i="11"/>
  <c r="BI354" i="11"/>
  <c r="BH354" i="11"/>
  <c r="BG354" i="11"/>
  <c r="BE354" i="11"/>
  <c r="BD354" i="11"/>
  <c r="BC354" i="11"/>
  <c r="BA354" i="11"/>
  <c r="AZ354" i="11"/>
  <c r="AY354" i="11"/>
  <c r="AT354" i="11"/>
  <c r="AS354" i="11"/>
  <c r="AR354" i="11"/>
  <c r="AP354" i="11"/>
  <c r="AO354" i="11"/>
  <c r="AN354" i="11"/>
  <c r="AL354" i="11"/>
  <c r="AK354" i="11"/>
  <c r="AJ354" i="11"/>
  <c r="AH354" i="11"/>
  <c r="AG354" i="11"/>
  <c r="AF354" i="11"/>
  <c r="M354" i="11"/>
  <c r="L354" i="11"/>
  <c r="BS353" i="11"/>
  <c r="BM353" i="11"/>
  <c r="BL353" i="11"/>
  <c r="BK353" i="11"/>
  <c r="BI353" i="11"/>
  <c r="BH353" i="11"/>
  <c r="BG353" i="11"/>
  <c r="BE353" i="11"/>
  <c r="BD353" i="11"/>
  <c r="BC353" i="11"/>
  <c r="BA353" i="11"/>
  <c r="AZ353" i="11"/>
  <c r="AY353" i="11"/>
  <c r="AT353" i="11"/>
  <c r="AS353" i="11"/>
  <c r="AR353" i="11"/>
  <c r="AP353" i="11"/>
  <c r="AO353" i="11"/>
  <c r="AN353" i="11"/>
  <c r="AL353" i="11"/>
  <c r="AK353" i="11"/>
  <c r="AJ353" i="11"/>
  <c r="AH353" i="11"/>
  <c r="AG353" i="11"/>
  <c r="AF353" i="11"/>
  <c r="M353" i="11"/>
  <c r="L353" i="11"/>
  <c r="BS352" i="11"/>
  <c r="BM352" i="11"/>
  <c r="BL352" i="11"/>
  <c r="BK352" i="11"/>
  <c r="BI352" i="11"/>
  <c r="BH352" i="11"/>
  <c r="BG352" i="11"/>
  <c r="BE352" i="11"/>
  <c r="BD352" i="11"/>
  <c r="BC352" i="11"/>
  <c r="BA352" i="11"/>
  <c r="AZ352" i="11"/>
  <c r="AY352" i="11"/>
  <c r="AT352" i="11"/>
  <c r="AS352" i="11"/>
  <c r="AR352" i="11"/>
  <c r="AP352" i="11"/>
  <c r="AO352" i="11"/>
  <c r="AN352" i="11"/>
  <c r="AL352" i="11"/>
  <c r="AK352" i="11"/>
  <c r="AJ352" i="11"/>
  <c r="AH352" i="11"/>
  <c r="AG352" i="11"/>
  <c r="AF352" i="11"/>
  <c r="M352" i="11"/>
  <c r="L352" i="11"/>
  <c r="BS351" i="11"/>
  <c r="BM351" i="11"/>
  <c r="BL351" i="11"/>
  <c r="BK351" i="11"/>
  <c r="BI351" i="11"/>
  <c r="BH351" i="11"/>
  <c r="BG351" i="11"/>
  <c r="BE351" i="11"/>
  <c r="BD351" i="11"/>
  <c r="BC351" i="11"/>
  <c r="BA351" i="11"/>
  <c r="AZ351" i="11"/>
  <c r="AY351" i="11"/>
  <c r="AT351" i="11"/>
  <c r="AS351" i="11"/>
  <c r="AR351" i="11"/>
  <c r="AP351" i="11"/>
  <c r="AO351" i="11"/>
  <c r="AN351" i="11"/>
  <c r="AL351" i="11"/>
  <c r="AK351" i="11"/>
  <c r="BO351" i="11" s="1"/>
  <c r="AJ351" i="11"/>
  <c r="AH351" i="11"/>
  <c r="AG351" i="11"/>
  <c r="AF351" i="11"/>
  <c r="BN351" i="11" s="1"/>
  <c r="M351" i="11"/>
  <c r="L351" i="11"/>
  <c r="BS350" i="11"/>
  <c r="BM350" i="11"/>
  <c r="BL350" i="11"/>
  <c r="BK350" i="11"/>
  <c r="BI350" i="11"/>
  <c r="BH350" i="11"/>
  <c r="BG350" i="11"/>
  <c r="BE350" i="11"/>
  <c r="BD350" i="11"/>
  <c r="BC350" i="11"/>
  <c r="BA350" i="11"/>
  <c r="AZ350" i="11"/>
  <c r="AY350" i="11"/>
  <c r="AT350" i="11"/>
  <c r="AS350" i="11"/>
  <c r="AR350" i="11"/>
  <c r="AP350" i="11"/>
  <c r="AO350" i="11"/>
  <c r="AN350" i="11"/>
  <c r="AL350" i="11"/>
  <c r="AK350" i="11"/>
  <c r="AJ350" i="11"/>
  <c r="AH350" i="11"/>
  <c r="AG350" i="11"/>
  <c r="AF350" i="11"/>
  <c r="M350" i="11"/>
  <c r="BP350" i="11" s="1"/>
  <c r="L350" i="11"/>
  <c r="BS349" i="11"/>
  <c r="BM349" i="11"/>
  <c r="BL349" i="11"/>
  <c r="BK349" i="11"/>
  <c r="BI349" i="11"/>
  <c r="BH349" i="11"/>
  <c r="BG349" i="11"/>
  <c r="BE349" i="11"/>
  <c r="BD349" i="11"/>
  <c r="BC349" i="11"/>
  <c r="BA349" i="11"/>
  <c r="AZ349" i="11"/>
  <c r="AY349" i="11"/>
  <c r="AT349" i="11"/>
  <c r="AS349" i="11"/>
  <c r="AR349" i="11"/>
  <c r="AP349" i="11"/>
  <c r="AO349" i="11"/>
  <c r="AN349" i="11"/>
  <c r="AL349" i="11"/>
  <c r="AK349" i="11"/>
  <c r="AJ349" i="11"/>
  <c r="AH349" i="11"/>
  <c r="AG349" i="11"/>
  <c r="AF349" i="11"/>
  <c r="M349" i="11"/>
  <c r="L349" i="11"/>
  <c r="BO349" i="11" s="1"/>
  <c r="BS348" i="11"/>
  <c r="BM348" i="11"/>
  <c r="BL348" i="11"/>
  <c r="BK348" i="11"/>
  <c r="BI348" i="11"/>
  <c r="BH348" i="11"/>
  <c r="BG348" i="11"/>
  <c r="BE348" i="11"/>
  <c r="BD348" i="11"/>
  <c r="BC348" i="11"/>
  <c r="BA348" i="11"/>
  <c r="AZ348" i="11"/>
  <c r="AY348" i="11"/>
  <c r="AT348" i="11"/>
  <c r="AS348" i="11"/>
  <c r="AR348" i="11"/>
  <c r="AP348" i="11"/>
  <c r="AO348" i="11"/>
  <c r="AN348" i="11"/>
  <c r="AL348" i="11"/>
  <c r="AK348" i="11"/>
  <c r="AJ348" i="11"/>
  <c r="AH348" i="11"/>
  <c r="AG348" i="11"/>
  <c r="AF348" i="11"/>
  <c r="M348" i="11"/>
  <c r="L348" i="11"/>
  <c r="BS347" i="11"/>
  <c r="BM347" i="11"/>
  <c r="BL347" i="11"/>
  <c r="BK347" i="11"/>
  <c r="BI347" i="11"/>
  <c r="BH347" i="11"/>
  <c r="BG347" i="11"/>
  <c r="BE347" i="11"/>
  <c r="BD347" i="11"/>
  <c r="BC347" i="11"/>
  <c r="BA347" i="11"/>
  <c r="AZ347" i="11"/>
  <c r="AY347" i="11"/>
  <c r="AT347" i="11"/>
  <c r="AS347" i="11"/>
  <c r="AR347" i="11"/>
  <c r="AP347" i="11"/>
  <c r="AO347" i="11"/>
  <c r="AN347" i="11"/>
  <c r="AL347" i="11"/>
  <c r="AK347" i="11"/>
  <c r="AJ347" i="11"/>
  <c r="AH347" i="11"/>
  <c r="AG347" i="11"/>
  <c r="AF347" i="11"/>
  <c r="M347" i="11"/>
  <c r="L347" i="11"/>
  <c r="BS346" i="11"/>
  <c r="BM346" i="11"/>
  <c r="BL346" i="11"/>
  <c r="BK346" i="11"/>
  <c r="BI346" i="11"/>
  <c r="BH346" i="11"/>
  <c r="BG346" i="11"/>
  <c r="BE346" i="11"/>
  <c r="BD346" i="11"/>
  <c r="BC346" i="11"/>
  <c r="BA346" i="11"/>
  <c r="AZ346" i="11"/>
  <c r="AY346" i="11"/>
  <c r="AT346" i="11"/>
  <c r="AS346" i="11"/>
  <c r="AR346" i="11"/>
  <c r="AP346" i="11"/>
  <c r="AO346" i="11"/>
  <c r="AN346" i="11"/>
  <c r="AL346" i="11"/>
  <c r="AK346" i="11"/>
  <c r="AJ346" i="11"/>
  <c r="AH346" i="11"/>
  <c r="AG346" i="11"/>
  <c r="AF346" i="11"/>
  <c r="M346" i="11"/>
  <c r="L346" i="11"/>
  <c r="BS345" i="11"/>
  <c r="BM345" i="11"/>
  <c r="BL345" i="11"/>
  <c r="BK345" i="11"/>
  <c r="BI345" i="11"/>
  <c r="BH345" i="11"/>
  <c r="BG345" i="11"/>
  <c r="BE345" i="11"/>
  <c r="BD345" i="11"/>
  <c r="BC345" i="11"/>
  <c r="BA345" i="11"/>
  <c r="AZ345" i="11"/>
  <c r="AY345" i="11"/>
  <c r="AT345" i="11"/>
  <c r="AS345" i="11"/>
  <c r="AR345" i="11"/>
  <c r="AP345" i="11"/>
  <c r="AO345" i="11"/>
  <c r="AN345" i="11"/>
  <c r="AL345" i="11"/>
  <c r="AK345" i="11"/>
  <c r="AJ345" i="11"/>
  <c r="AH345" i="11"/>
  <c r="AG345" i="11"/>
  <c r="AF345" i="11"/>
  <c r="M345" i="11"/>
  <c r="L345" i="11"/>
  <c r="BS344" i="11"/>
  <c r="BM344" i="11"/>
  <c r="BL344" i="11"/>
  <c r="BK344" i="11"/>
  <c r="BI344" i="11"/>
  <c r="BH344" i="11"/>
  <c r="BG344" i="11"/>
  <c r="BE344" i="11"/>
  <c r="BD344" i="11"/>
  <c r="BC344" i="11"/>
  <c r="BA344" i="11"/>
  <c r="AZ344" i="11"/>
  <c r="AY344" i="11"/>
  <c r="AT344" i="11"/>
  <c r="AS344" i="11"/>
  <c r="AR344" i="11"/>
  <c r="AP344" i="11"/>
  <c r="AO344" i="11"/>
  <c r="AN344" i="11"/>
  <c r="AL344" i="11"/>
  <c r="AK344" i="11"/>
  <c r="AJ344" i="11"/>
  <c r="AH344" i="11"/>
  <c r="AG344" i="11"/>
  <c r="AF344" i="11"/>
  <c r="M344" i="11"/>
  <c r="L344" i="11"/>
  <c r="BS343" i="11"/>
  <c r="BM343" i="11"/>
  <c r="BL343" i="11"/>
  <c r="BK343" i="11"/>
  <c r="BI343" i="11"/>
  <c r="BH343" i="11"/>
  <c r="BG343" i="11"/>
  <c r="BE343" i="11"/>
  <c r="BD343" i="11"/>
  <c r="BC343" i="11"/>
  <c r="BA343" i="11"/>
  <c r="AZ343" i="11"/>
  <c r="AY343" i="11"/>
  <c r="AT343" i="11"/>
  <c r="AS343" i="11"/>
  <c r="AR343" i="11"/>
  <c r="AP343" i="11"/>
  <c r="AO343" i="11"/>
  <c r="AN343" i="11"/>
  <c r="AL343" i="11"/>
  <c r="AK343" i="11"/>
  <c r="AJ343" i="11"/>
  <c r="AH343" i="11"/>
  <c r="AG343" i="11"/>
  <c r="AF343" i="11"/>
  <c r="M343" i="11"/>
  <c r="L343" i="11"/>
  <c r="BS342" i="11"/>
  <c r="BM342" i="11"/>
  <c r="BL342" i="11"/>
  <c r="BK342" i="11"/>
  <c r="BI342" i="11"/>
  <c r="BH342" i="11"/>
  <c r="BG342" i="11"/>
  <c r="BE342" i="11"/>
  <c r="BD342" i="11"/>
  <c r="BC342" i="11"/>
  <c r="BA342" i="11"/>
  <c r="AZ342" i="11"/>
  <c r="AY342" i="11"/>
  <c r="AT342" i="11"/>
  <c r="AS342" i="11"/>
  <c r="AR342" i="11"/>
  <c r="AP342" i="11"/>
  <c r="AO342" i="11"/>
  <c r="AN342" i="11"/>
  <c r="AL342" i="11"/>
  <c r="AK342" i="11"/>
  <c r="AJ342" i="11"/>
  <c r="AH342" i="11"/>
  <c r="AG342" i="11"/>
  <c r="AF342" i="11"/>
  <c r="M342" i="11"/>
  <c r="L342" i="11"/>
  <c r="BS341" i="11"/>
  <c r="BM341" i="11"/>
  <c r="BL341" i="11"/>
  <c r="BK341" i="11"/>
  <c r="BI341" i="11"/>
  <c r="BH341" i="11"/>
  <c r="BG341" i="11"/>
  <c r="BE341" i="11"/>
  <c r="BD341" i="11"/>
  <c r="BC341" i="11"/>
  <c r="BA341" i="11"/>
  <c r="AZ341" i="11"/>
  <c r="AY341" i="11"/>
  <c r="AT341" i="11"/>
  <c r="AS341" i="11"/>
  <c r="AR341" i="11"/>
  <c r="AP341" i="11"/>
  <c r="AO341" i="11"/>
  <c r="AN341" i="11"/>
  <c r="AL341" i="11"/>
  <c r="AK341" i="11"/>
  <c r="AJ341" i="11"/>
  <c r="AH341" i="11"/>
  <c r="AG341" i="11"/>
  <c r="AF341" i="11"/>
  <c r="M341" i="11"/>
  <c r="L341" i="11"/>
  <c r="BS340" i="11"/>
  <c r="BM340" i="11"/>
  <c r="BL340" i="11"/>
  <c r="BK340" i="11"/>
  <c r="BI340" i="11"/>
  <c r="BH340" i="11"/>
  <c r="BG340" i="11"/>
  <c r="BE340" i="11"/>
  <c r="BD340" i="11"/>
  <c r="BC340" i="11"/>
  <c r="BA340" i="11"/>
  <c r="AZ340" i="11"/>
  <c r="AY340" i="11"/>
  <c r="AT340" i="11"/>
  <c r="AS340" i="11"/>
  <c r="AR340" i="11"/>
  <c r="AP340" i="11"/>
  <c r="AO340" i="11"/>
  <c r="AN340" i="11"/>
  <c r="AL340" i="11"/>
  <c r="AK340" i="11"/>
  <c r="AJ340" i="11"/>
  <c r="AH340" i="11"/>
  <c r="AG340" i="11"/>
  <c r="AF340" i="11"/>
  <c r="M340" i="11"/>
  <c r="L340" i="11"/>
  <c r="BS339" i="11"/>
  <c r="BM339" i="11"/>
  <c r="BL339" i="11"/>
  <c r="BK339" i="11"/>
  <c r="BI339" i="11"/>
  <c r="BH339" i="11"/>
  <c r="BG339" i="11"/>
  <c r="BE339" i="11"/>
  <c r="BD339" i="11"/>
  <c r="BC339" i="11"/>
  <c r="BA339" i="11"/>
  <c r="AZ339" i="11"/>
  <c r="AY339" i="11"/>
  <c r="AT339" i="11"/>
  <c r="AS339" i="11"/>
  <c r="AR339" i="11"/>
  <c r="AP339" i="11"/>
  <c r="AO339" i="11"/>
  <c r="AN339" i="11"/>
  <c r="AL339" i="11"/>
  <c r="AK339" i="11"/>
  <c r="BO339" i="11" s="1"/>
  <c r="AJ339" i="11"/>
  <c r="AH339" i="11"/>
  <c r="AG339" i="11"/>
  <c r="AF339" i="11"/>
  <c r="M339" i="11"/>
  <c r="L339" i="11"/>
  <c r="BS338" i="11"/>
  <c r="BM338" i="11"/>
  <c r="BL338" i="11"/>
  <c r="BK338" i="11"/>
  <c r="BI338" i="11"/>
  <c r="BH338" i="11"/>
  <c r="BG338" i="11"/>
  <c r="BE338" i="11"/>
  <c r="BD338" i="11"/>
  <c r="BC338" i="11"/>
  <c r="BA338" i="11"/>
  <c r="AZ338" i="11"/>
  <c r="AY338" i="11"/>
  <c r="AT338" i="11"/>
  <c r="AS338" i="11"/>
  <c r="AR338" i="11"/>
  <c r="AP338" i="11"/>
  <c r="AO338" i="11"/>
  <c r="AN338" i="11"/>
  <c r="AL338" i="11"/>
  <c r="AK338" i="11"/>
  <c r="AJ338" i="11"/>
  <c r="AH338" i="11"/>
  <c r="AG338" i="11"/>
  <c r="AF338" i="11"/>
  <c r="M338" i="11"/>
  <c r="L338" i="11"/>
  <c r="BS337" i="11"/>
  <c r="BM337" i="11"/>
  <c r="BL337" i="11"/>
  <c r="BK337" i="11"/>
  <c r="BI337" i="11"/>
  <c r="BH337" i="11"/>
  <c r="BG337" i="11"/>
  <c r="BE337" i="11"/>
  <c r="BD337" i="11"/>
  <c r="BC337" i="11"/>
  <c r="BA337" i="11"/>
  <c r="AZ337" i="11"/>
  <c r="AY337" i="11"/>
  <c r="AT337" i="11"/>
  <c r="AS337" i="11"/>
  <c r="AR337" i="11"/>
  <c r="AP337" i="11"/>
  <c r="AO337" i="11"/>
  <c r="AN337" i="11"/>
  <c r="AL337" i="11"/>
  <c r="AK337" i="11"/>
  <c r="AJ337" i="11"/>
  <c r="AH337" i="11"/>
  <c r="AG337" i="11"/>
  <c r="AF337" i="11"/>
  <c r="M337" i="11"/>
  <c r="L337" i="11"/>
  <c r="BS336" i="11"/>
  <c r="BM336" i="11"/>
  <c r="BL336" i="11"/>
  <c r="BK336" i="11"/>
  <c r="BI336" i="11"/>
  <c r="BH336" i="11"/>
  <c r="BG336" i="11"/>
  <c r="BE336" i="11"/>
  <c r="BD336" i="11"/>
  <c r="BC336" i="11"/>
  <c r="BA336" i="11"/>
  <c r="AZ336" i="11"/>
  <c r="AY336" i="11"/>
  <c r="AT336" i="11"/>
  <c r="AS336" i="11"/>
  <c r="AR336" i="11"/>
  <c r="AP336" i="11"/>
  <c r="AO336" i="11"/>
  <c r="AN336" i="11"/>
  <c r="AL336" i="11"/>
  <c r="AK336" i="11"/>
  <c r="AJ336" i="11"/>
  <c r="AH336" i="11"/>
  <c r="AG336" i="11"/>
  <c r="AF336" i="11"/>
  <c r="M336" i="11"/>
  <c r="L336" i="11"/>
  <c r="BS335" i="11"/>
  <c r="BM335" i="11"/>
  <c r="BL335" i="11"/>
  <c r="BK335" i="11"/>
  <c r="BI335" i="11"/>
  <c r="BH335" i="11"/>
  <c r="BG335" i="11"/>
  <c r="BE335" i="11"/>
  <c r="BD335" i="11"/>
  <c r="BC335" i="11"/>
  <c r="BA335" i="11"/>
  <c r="AZ335" i="11"/>
  <c r="AY335" i="11"/>
  <c r="AT335" i="11"/>
  <c r="AS335" i="11"/>
  <c r="AR335" i="11"/>
  <c r="AP335" i="11"/>
  <c r="AO335" i="11"/>
  <c r="AN335" i="11"/>
  <c r="AL335" i="11"/>
  <c r="AK335" i="11"/>
  <c r="BO335" i="11" s="1"/>
  <c r="AJ335" i="11"/>
  <c r="AH335" i="11"/>
  <c r="AG335" i="11"/>
  <c r="AF335" i="11"/>
  <c r="BN335" i="11" s="1"/>
  <c r="M335" i="11"/>
  <c r="L335" i="11"/>
  <c r="BS334" i="11"/>
  <c r="BM334" i="11"/>
  <c r="BL334" i="11"/>
  <c r="BK334" i="11"/>
  <c r="BI334" i="11"/>
  <c r="BH334" i="11"/>
  <c r="BG334" i="11"/>
  <c r="BE334" i="11"/>
  <c r="BD334" i="11"/>
  <c r="BC334" i="11"/>
  <c r="BA334" i="11"/>
  <c r="AZ334" i="11"/>
  <c r="AY334" i="11"/>
  <c r="AT334" i="11"/>
  <c r="AS334" i="11"/>
  <c r="AR334" i="11"/>
  <c r="AP334" i="11"/>
  <c r="AO334" i="11"/>
  <c r="AN334" i="11"/>
  <c r="AL334" i="11"/>
  <c r="AK334" i="11"/>
  <c r="AJ334" i="11"/>
  <c r="AH334" i="11"/>
  <c r="AG334" i="11"/>
  <c r="AF334" i="11"/>
  <c r="M334" i="11"/>
  <c r="BP334" i="11" s="1"/>
  <c r="L334" i="11"/>
  <c r="BS333" i="11"/>
  <c r="BM333" i="11"/>
  <c r="BL333" i="11"/>
  <c r="BK333" i="11"/>
  <c r="BI333" i="11"/>
  <c r="BH333" i="11"/>
  <c r="BG333" i="11"/>
  <c r="BE333" i="11"/>
  <c r="BD333" i="11"/>
  <c r="BC333" i="11"/>
  <c r="BA333" i="11"/>
  <c r="AZ333" i="11"/>
  <c r="AY333" i="11"/>
  <c r="AT333" i="11"/>
  <c r="AS333" i="11"/>
  <c r="AR333" i="11"/>
  <c r="AP333" i="11"/>
  <c r="AO333" i="11"/>
  <c r="AN333" i="11"/>
  <c r="AL333" i="11"/>
  <c r="AK333" i="11"/>
  <c r="AJ333" i="11"/>
  <c r="AH333" i="11"/>
  <c r="AG333" i="11"/>
  <c r="AF333" i="11"/>
  <c r="M333" i="11"/>
  <c r="L333" i="11"/>
  <c r="BO333" i="11" s="1"/>
  <c r="BS332" i="11"/>
  <c r="BM332" i="11"/>
  <c r="BL332" i="11"/>
  <c r="BK332" i="11"/>
  <c r="BI332" i="11"/>
  <c r="BH332" i="11"/>
  <c r="BG332" i="11"/>
  <c r="BE332" i="11"/>
  <c r="BD332" i="11"/>
  <c r="BC332" i="11"/>
  <c r="BA332" i="11"/>
  <c r="AZ332" i="11"/>
  <c r="AY332" i="11"/>
  <c r="AT332" i="11"/>
  <c r="AS332" i="11"/>
  <c r="AR332" i="11"/>
  <c r="AP332" i="11"/>
  <c r="AO332" i="11"/>
  <c r="AN332" i="11"/>
  <c r="AL332" i="11"/>
  <c r="AK332" i="11"/>
  <c r="AJ332" i="11"/>
  <c r="AH332" i="11"/>
  <c r="AG332" i="11"/>
  <c r="AF332" i="11"/>
  <c r="M332" i="11"/>
  <c r="L332" i="11"/>
  <c r="BS331" i="11"/>
  <c r="BM331" i="11"/>
  <c r="BL331" i="11"/>
  <c r="BK331" i="11"/>
  <c r="BI331" i="11"/>
  <c r="BH331" i="11"/>
  <c r="BG331" i="11"/>
  <c r="BE331" i="11"/>
  <c r="BD331" i="11"/>
  <c r="BC331" i="11"/>
  <c r="BA331" i="11"/>
  <c r="AZ331" i="11"/>
  <c r="AY331" i="11"/>
  <c r="AT331" i="11"/>
  <c r="AS331" i="11"/>
  <c r="AR331" i="11"/>
  <c r="AP331" i="11"/>
  <c r="AO331" i="11"/>
  <c r="AN331" i="11"/>
  <c r="AL331" i="11"/>
  <c r="AK331" i="11"/>
  <c r="AJ331" i="11"/>
  <c r="AH331" i="11"/>
  <c r="AG331" i="11"/>
  <c r="AF331" i="11"/>
  <c r="M331" i="11"/>
  <c r="L331" i="11"/>
  <c r="BS330" i="11"/>
  <c r="BM330" i="11"/>
  <c r="BL330" i="11"/>
  <c r="BK330" i="11"/>
  <c r="BI330" i="11"/>
  <c r="BH330" i="11"/>
  <c r="BG330" i="11"/>
  <c r="BE330" i="11"/>
  <c r="BD330" i="11"/>
  <c r="BC330" i="11"/>
  <c r="BA330" i="11"/>
  <c r="AZ330" i="11"/>
  <c r="AY330" i="11"/>
  <c r="AT330" i="11"/>
  <c r="AS330" i="11"/>
  <c r="AR330" i="11"/>
  <c r="AP330" i="11"/>
  <c r="AO330" i="11"/>
  <c r="AN330" i="11"/>
  <c r="AL330" i="11"/>
  <c r="AK330" i="11"/>
  <c r="AJ330" i="11"/>
  <c r="AH330" i="11"/>
  <c r="AG330" i="11"/>
  <c r="AF330" i="11"/>
  <c r="M330" i="11"/>
  <c r="L330" i="11"/>
  <c r="BS329" i="11"/>
  <c r="BM329" i="11"/>
  <c r="BL329" i="11"/>
  <c r="BK329" i="11"/>
  <c r="BI329" i="11"/>
  <c r="BH329" i="11"/>
  <c r="BG329" i="11"/>
  <c r="BE329" i="11"/>
  <c r="BD329" i="11"/>
  <c r="BC329" i="11"/>
  <c r="BA329" i="11"/>
  <c r="AZ329" i="11"/>
  <c r="AY329" i="11"/>
  <c r="AT329" i="11"/>
  <c r="AS329" i="11"/>
  <c r="AR329" i="11"/>
  <c r="AP329" i="11"/>
  <c r="AO329" i="11"/>
  <c r="AN329" i="11"/>
  <c r="AL329" i="11"/>
  <c r="AK329" i="11"/>
  <c r="AJ329" i="11"/>
  <c r="AH329" i="11"/>
  <c r="AG329" i="11"/>
  <c r="AF329" i="11"/>
  <c r="M329" i="11"/>
  <c r="L329" i="11"/>
  <c r="BS328" i="11"/>
  <c r="BM328" i="11"/>
  <c r="BL328" i="11"/>
  <c r="BK328" i="11"/>
  <c r="BI328" i="11"/>
  <c r="BH328" i="11"/>
  <c r="BG328" i="11"/>
  <c r="BE328" i="11"/>
  <c r="BD328" i="11"/>
  <c r="BC328" i="11"/>
  <c r="BA328" i="11"/>
  <c r="AZ328" i="11"/>
  <c r="AY328" i="11"/>
  <c r="AT328" i="11"/>
  <c r="AS328" i="11"/>
  <c r="AR328" i="11"/>
  <c r="AP328" i="11"/>
  <c r="AO328" i="11"/>
  <c r="AN328" i="11"/>
  <c r="AL328" i="11"/>
  <c r="AK328" i="11"/>
  <c r="AJ328" i="11"/>
  <c r="AH328" i="11"/>
  <c r="AG328" i="11"/>
  <c r="AF328" i="11"/>
  <c r="M328" i="11"/>
  <c r="L328" i="11"/>
  <c r="BS327" i="11"/>
  <c r="BM327" i="11"/>
  <c r="BL327" i="11"/>
  <c r="BK327" i="11"/>
  <c r="BI327" i="11"/>
  <c r="BH327" i="11"/>
  <c r="BG327" i="11"/>
  <c r="BE327" i="11"/>
  <c r="BD327" i="11"/>
  <c r="BC327" i="11"/>
  <c r="BA327" i="11"/>
  <c r="AZ327" i="11"/>
  <c r="AY327" i="11"/>
  <c r="AT327" i="11"/>
  <c r="AS327" i="11"/>
  <c r="AR327" i="11"/>
  <c r="AP327" i="11"/>
  <c r="AO327" i="11"/>
  <c r="AN327" i="11"/>
  <c r="AL327" i="11"/>
  <c r="AK327" i="11"/>
  <c r="AJ327" i="11"/>
  <c r="AH327" i="11"/>
  <c r="AG327" i="11"/>
  <c r="AF327" i="11"/>
  <c r="M327" i="11"/>
  <c r="L327" i="11"/>
  <c r="BS326" i="11"/>
  <c r="BM326" i="11"/>
  <c r="BL326" i="11"/>
  <c r="BK326" i="11"/>
  <c r="BI326" i="11"/>
  <c r="BH326" i="11"/>
  <c r="BG326" i="11"/>
  <c r="BE326" i="11"/>
  <c r="BD326" i="11"/>
  <c r="BC326" i="11"/>
  <c r="BA326" i="11"/>
  <c r="AZ326" i="11"/>
  <c r="AY326" i="11"/>
  <c r="AT326" i="11"/>
  <c r="AS326" i="11"/>
  <c r="AR326" i="11"/>
  <c r="AP326" i="11"/>
  <c r="AO326" i="11"/>
  <c r="AN326" i="11"/>
  <c r="AL326" i="11"/>
  <c r="AK326" i="11"/>
  <c r="AJ326" i="11"/>
  <c r="AH326" i="11"/>
  <c r="AG326" i="11"/>
  <c r="AF326" i="11"/>
  <c r="M326" i="11"/>
  <c r="L326" i="11"/>
  <c r="BS325" i="11"/>
  <c r="BM325" i="11"/>
  <c r="BL325" i="11"/>
  <c r="BK325" i="11"/>
  <c r="BI325" i="11"/>
  <c r="BH325" i="11"/>
  <c r="BG325" i="11"/>
  <c r="BA325" i="11"/>
  <c r="AZ325" i="11"/>
  <c r="AY325" i="11"/>
  <c r="AT325" i="11"/>
  <c r="AS325" i="11"/>
  <c r="AR325" i="11"/>
  <c r="AP325" i="11"/>
  <c r="AO325" i="11"/>
  <c r="AN325" i="11"/>
  <c r="AL325" i="11"/>
  <c r="AK325" i="11"/>
  <c r="AJ325" i="11"/>
  <c r="AH325" i="11"/>
  <c r="AG325" i="11"/>
  <c r="AF325" i="11"/>
  <c r="M325" i="11"/>
  <c r="L325" i="11"/>
  <c r="BS324" i="11"/>
  <c r="BM324" i="11"/>
  <c r="BL324" i="11"/>
  <c r="BK324" i="11"/>
  <c r="BI324" i="11"/>
  <c r="BH324" i="11"/>
  <c r="BG324" i="11"/>
  <c r="BE324" i="11"/>
  <c r="BD324" i="11"/>
  <c r="BC324" i="11"/>
  <c r="BA324" i="11"/>
  <c r="AZ324" i="11"/>
  <c r="AY324" i="11"/>
  <c r="AT324" i="11"/>
  <c r="AS324" i="11"/>
  <c r="AR324" i="11"/>
  <c r="AP324" i="11"/>
  <c r="AO324" i="11"/>
  <c r="AN324" i="11"/>
  <c r="AL324" i="11"/>
  <c r="AK324" i="11"/>
  <c r="AJ324" i="11"/>
  <c r="AH324" i="11"/>
  <c r="BP324" i="11" s="1"/>
  <c r="AG324" i="11"/>
  <c r="AF324" i="11"/>
  <c r="M324" i="11"/>
  <c r="L324" i="11"/>
  <c r="BO324" i="11" s="1"/>
  <c r="BS323" i="11"/>
  <c r="BM323" i="11"/>
  <c r="BL323" i="11"/>
  <c r="BK323" i="11"/>
  <c r="BI323" i="11"/>
  <c r="BH323" i="11"/>
  <c r="BG323" i="11"/>
  <c r="BE323" i="11"/>
  <c r="BD323" i="11"/>
  <c r="BC323" i="11"/>
  <c r="BA323" i="11"/>
  <c r="AZ323" i="11"/>
  <c r="AY323" i="11"/>
  <c r="AT323" i="11"/>
  <c r="AS323" i="11"/>
  <c r="AR323" i="11"/>
  <c r="AP323" i="11"/>
  <c r="AO323" i="11"/>
  <c r="AN323" i="11"/>
  <c r="AL323" i="11"/>
  <c r="AK323" i="11"/>
  <c r="AJ323" i="11"/>
  <c r="AH323" i="11"/>
  <c r="AG323" i="11"/>
  <c r="AF323" i="11"/>
  <c r="M323" i="11"/>
  <c r="L323" i="11"/>
  <c r="BS322" i="11"/>
  <c r="BM322" i="11"/>
  <c r="BL322" i="11"/>
  <c r="BK322" i="11"/>
  <c r="BI322" i="11"/>
  <c r="BH322" i="11"/>
  <c r="BG322" i="11"/>
  <c r="BE322" i="11"/>
  <c r="BD322" i="11"/>
  <c r="BC322" i="11"/>
  <c r="BA322" i="11"/>
  <c r="AZ322" i="11"/>
  <c r="AY322" i="11"/>
  <c r="AT322" i="11"/>
  <c r="AS322" i="11"/>
  <c r="AR322" i="11"/>
  <c r="AP322" i="11"/>
  <c r="AO322" i="11"/>
  <c r="AN322" i="11"/>
  <c r="AL322" i="11"/>
  <c r="AK322" i="11"/>
  <c r="AJ322" i="11"/>
  <c r="AH322" i="11"/>
  <c r="AG322" i="11"/>
  <c r="AF322" i="11"/>
  <c r="M322" i="11"/>
  <c r="L322" i="11"/>
  <c r="BS321" i="11"/>
  <c r="BM321" i="11"/>
  <c r="BL321" i="11"/>
  <c r="BK321" i="11"/>
  <c r="BI321" i="11"/>
  <c r="BH321" i="11"/>
  <c r="BG321" i="11"/>
  <c r="BE321" i="11"/>
  <c r="BD321" i="11"/>
  <c r="BC321" i="11"/>
  <c r="BA321" i="11"/>
  <c r="AZ321" i="11"/>
  <c r="AY321" i="11"/>
  <c r="AT321" i="11"/>
  <c r="AS321" i="11"/>
  <c r="AR321" i="11"/>
  <c r="AP321" i="11"/>
  <c r="AO321" i="11"/>
  <c r="AN321" i="11"/>
  <c r="AL321" i="11"/>
  <c r="AK321" i="11"/>
  <c r="AJ321" i="11"/>
  <c r="AH321" i="11"/>
  <c r="AG321" i="11"/>
  <c r="AF321" i="11"/>
  <c r="M321" i="11"/>
  <c r="L321" i="11"/>
  <c r="BS320" i="11"/>
  <c r="BM320" i="11"/>
  <c r="BL320" i="11"/>
  <c r="BK320" i="11"/>
  <c r="BI320" i="11"/>
  <c r="BH320" i="11"/>
  <c r="BG320" i="11"/>
  <c r="BE320" i="11"/>
  <c r="BD320" i="11"/>
  <c r="BC320" i="11"/>
  <c r="BA320" i="11"/>
  <c r="AZ320" i="11"/>
  <c r="AY320" i="11"/>
  <c r="AT320" i="11"/>
  <c r="AS320" i="11"/>
  <c r="AR320" i="11"/>
  <c r="AP320" i="11"/>
  <c r="AO320" i="11"/>
  <c r="AN320" i="11"/>
  <c r="AL320" i="11"/>
  <c r="AK320" i="11"/>
  <c r="AJ320" i="11"/>
  <c r="AH320" i="11"/>
  <c r="AG320" i="11"/>
  <c r="AF320" i="11"/>
  <c r="M320" i="11"/>
  <c r="L320" i="11"/>
  <c r="BS319" i="11"/>
  <c r="BM319" i="11"/>
  <c r="BL319" i="11"/>
  <c r="BK319" i="11"/>
  <c r="BI319" i="11"/>
  <c r="BH319" i="11"/>
  <c r="BG319" i="11"/>
  <c r="BE319" i="11"/>
  <c r="BD319" i="11"/>
  <c r="BC319" i="11"/>
  <c r="BA319" i="11"/>
  <c r="AZ319" i="11"/>
  <c r="AY319" i="11"/>
  <c r="AT319" i="11"/>
  <c r="AS319" i="11"/>
  <c r="AR319" i="11"/>
  <c r="AP319" i="11"/>
  <c r="AO319" i="11"/>
  <c r="AN319" i="11"/>
  <c r="AL319" i="11"/>
  <c r="AK319" i="11"/>
  <c r="AJ319" i="11"/>
  <c r="AH319" i="11"/>
  <c r="AG319" i="11"/>
  <c r="AF319" i="11"/>
  <c r="M319" i="11"/>
  <c r="L319" i="11"/>
  <c r="BS318" i="11"/>
  <c r="BM318" i="11"/>
  <c r="BL318" i="11"/>
  <c r="BK318" i="11"/>
  <c r="BI318" i="11"/>
  <c r="BH318" i="11"/>
  <c r="BG318" i="11"/>
  <c r="BE318" i="11"/>
  <c r="BD318" i="11"/>
  <c r="BC318" i="11"/>
  <c r="BA318" i="11"/>
  <c r="AZ318" i="11"/>
  <c r="AY318" i="11"/>
  <c r="AT318" i="11"/>
  <c r="AS318" i="11"/>
  <c r="AR318" i="11"/>
  <c r="AP318" i="11"/>
  <c r="AO318" i="11"/>
  <c r="AN318" i="11"/>
  <c r="AL318" i="11"/>
  <c r="AK318" i="11"/>
  <c r="AJ318" i="11"/>
  <c r="AH318" i="11"/>
  <c r="AG318" i="11"/>
  <c r="AF318" i="11"/>
  <c r="M318" i="11"/>
  <c r="L318" i="11"/>
  <c r="BS317" i="11"/>
  <c r="BM317" i="11"/>
  <c r="BL317" i="11"/>
  <c r="BK317" i="11"/>
  <c r="BI317" i="11"/>
  <c r="BH317" i="11"/>
  <c r="BG317" i="11"/>
  <c r="BE317" i="11"/>
  <c r="BD317" i="11"/>
  <c r="BC317" i="11"/>
  <c r="BA317" i="11"/>
  <c r="AZ317" i="11"/>
  <c r="AY317" i="11"/>
  <c r="AT317" i="11"/>
  <c r="AS317" i="11"/>
  <c r="AR317" i="11"/>
  <c r="AP317" i="11"/>
  <c r="AO317" i="11"/>
  <c r="AN317" i="11"/>
  <c r="AL317" i="11"/>
  <c r="AK317" i="11"/>
  <c r="AJ317" i="11"/>
  <c r="AH317" i="11"/>
  <c r="AG317" i="11"/>
  <c r="AF317" i="11"/>
  <c r="M317" i="11"/>
  <c r="L317" i="11"/>
  <c r="BS316" i="11"/>
  <c r="BM316" i="11"/>
  <c r="BL316" i="11"/>
  <c r="BK316" i="11"/>
  <c r="BI316" i="11"/>
  <c r="BH316" i="11"/>
  <c r="BG316" i="11"/>
  <c r="BE316" i="11"/>
  <c r="BD316" i="11"/>
  <c r="BC316" i="11"/>
  <c r="BA316" i="11"/>
  <c r="AZ316" i="11"/>
  <c r="AY316" i="11"/>
  <c r="AT316" i="11"/>
  <c r="AS316" i="11"/>
  <c r="AR316" i="11"/>
  <c r="AP316" i="11"/>
  <c r="AO316" i="11"/>
  <c r="AN316" i="11"/>
  <c r="AL316" i="11"/>
  <c r="AK316" i="11"/>
  <c r="AJ316" i="11"/>
  <c r="AH316" i="11"/>
  <c r="BP316" i="11" s="1"/>
  <c r="BX316" i="11" s="1"/>
  <c r="AG316" i="11"/>
  <c r="AF316" i="11"/>
  <c r="M316" i="11"/>
  <c r="L316" i="11"/>
  <c r="BO316" i="11" s="1"/>
  <c r="BW316" i="11" s="1"/>
  <c r="BS315" i="11"/>
  <c r="BM315" i="11"/>
  <c r="BL315" i="11"/>
  <c r="BK315" i="11"/>
  <c r="BI315" i="11"/>
  <c r="BH315" i="11"/>
  <c r="BG315" i="11"/>
  <c r="BE315" i="11"/>
  <c r="BD315" i="11"/>
  <c r="BC315" i="11"/>
  <c r="BA315" i="11"/>
  <c r="AZ315" i="11"/>
  <c r="AY315" i="11"/>
  <c r="AT315" i="11"/>
  <c r="AS315" i="11"/>
  <c r="AR315" i="11"/>
  <c r="AP315" i="11"/>
  <c r="AO315" i="11"/>
  <c r="AN315" i="11"/>
  <c r="AL315" i="11"/>
  <c r="AK315" i="11"/>
  <c r="AJ315" i="11"/>
  <c r="AH315" i="11"/>
  <c r="AG315" i="11"/>
  <c r="AF315" i="11"/>
  <c r="M315" i="11"/>
  <c r="L315" i="11"/>
  <c r="BS314" i="11"/>
  <c r="BM314" i="11"/>
  <c r="BL314" i="11"/>
  <c r="BK314" i="11"/>
  <c r="BI314" i="11"/>
  <c r="BH314" i="11"/>
  <c r="BG314" i="11"/>
  <c r="BE314" i="11"/>
  <c r="BD314" i="11"/>
  <c r="BC314" i="11"/>
  <c r="BA314" i="11"/>
  <c r="AZ314" i="11"/>
  <c r="AY314" i="11"/>
  <c r="AT314" i="11"/>
  <c r="AS314" i="11"/>
  <c r="AR314" i="11"/>
  <c r="AP314" i="11"/>
  <c r="AO314" i="11"/>
  <c r="AN314" i="11"/>
  <c r="AL314" i="11"/>
  <c r="AK314" i="11"/>
  <c r="AJ314" i="11"/>
  <c r="AH314" i="11"/>
  <c r="AG314" i="11"/>
  <c r="AF314" i="11"/>
  <c r="M314" i="11"/>
  <c r="L314" i="11"/>
  <c r="BS313" i="11"/>
  <c r="BM313" i="11"/>
  <c r="BL313" i="11"/>
  <c r="BK313" i="11"/>
  <c r="BI313" i="11"/>
  <c r="BH313" i="11"/>
  <c r="BG313" i="11"/>
  <c r="BE313" i="11"/>
  <c r="BD313" i="11"/>
  <c r="BC313" i="11"/>
  <c r="BA313" i="11"/>
  <c r="AZ313" i="11"/>
  <c r="AY313" i="11"/>
  <c r="AT313" i="11"/>
  <c r="AS313" i="11"/>
  <c r="AR313" i="11"/>
  <c r="AP313" i="11"/>
  <c r="AO313" i="11"/>
  <c r="AN313" i="11"/>
  <c r="AL313" i="11"/>
  <c r="AK313" i="11"/>
  <c r="AJ313" i="11"/>
  <c r="AH313" i="11"/>
  <c r="AG313" i="11"/>
  <c r="AF313" i="11"/>
  <c r="M313" i="11"/>
  <c r="L313" i="11"/>
  <c r="BS312" i="11"/>
  <c r="BM312" i="11"/>
  <c r="BL312" i="11"/>
  <c r="BK312" i="11"/>
  <c r="BI312" i="11"/>
  <c r="BH312" i="11"/>
  <c r="BG312" i="11"/>
  <c r="BE312" i="11"/>
  <c r="BD312" i="11"/>
  <c r="BC312" i="11"/>
  <c r="BA312" i="11"/>
  <c r="AZ312" i="11"/>
  <c r="AY312" i="11"/>
  <c r="AT312" i="11"/>
  <c r="AS312" i="11"/>
  <c r="AR312" i="11"/>
  <c r="AP312" i="11"/>
  <c r="AO312" i="11"/>
  <c r="AN312" i="11"/>
  <c r="AL312" i="11"/>
  <c r="AK312" i="11"/>
  <c r="AJ312" i="11"/>
  <c r="AH312" i="11"/>
  <c r="AG312" i="11"/>
  <c r="AF312" i="11"/>
  <c r="M312" i="11"/>
  <c r="L312" i="11"/>
  <c r="BS311" i="11"/>
  <c r="BM311" i="11"/>
  <c r="BL311" i="11"/>
  <c r="BK311" i="11"/>
  <c r="BI311" i="11"/>
  <c r="BH311" i="11"/>
  <c r="BG311" i="11"/>
  <c r="BE311" i="11"/>
  <c r="BD311" i="11"/>
  <c r="BC311" i="11"/>
  <c r="BA311" i="11"/>
  <c r="AZ311" i="11"/>
  <c r="AY311" i="11"/>
  <c r="AT311" i="11"/>
  <c r="AS311" i="11"/>
  <c r="AR311" i="11"/>
  <c r="AP311" i="11"/>
  <c r="AO311" i="11"/>
  <c r="AN311" i="11"/>
  <c r="AL311" i="11"/>
  <c r="AK311" i="11"/>
  <c r="AJ311" i="11"/>
  <c r="AH311" i="11"/>
  <c r="AG311" i="11"/>
  <c r="AF311" i="11"/>
  <c r="M311" i="11"/>
  <c r="L311" i="11"/>
  <c r="BS310" i="11"/>
  <c r="BM310" i="11"/>
  <c r="BL310" i="11"/>
  <c r="BK310" i="11"/>
  <c r="BI310" i="11"/>
  <c r="BH310" i="11"/>
  <c r="BG310" i="11"/>
  <c r="BE310" i="11"/>
  <c r="BD310" i="11"/>
  <c r="BC310" i="11"/>
  <c r="BA310" i="11"/>
  <c r="AZ310" i="11"/>
  <c r="AY310" i="11"/>
  <c r="AT310" i="11"/>
  <c r="AS310" i="11"/>
  <c r="AR310" i="11"/>
  <c r="AP310" i="11"/>
  <c r="AO310" i="11"/>
  <c r="AN310" i="11"/>
  <c r="AL310" i="11"/>
  <c r="AK310" i="11"/>
  <c r="AJ310" i="11"/>
  <c r="AH310" i="11"/>
  <c r="AG310" i="11"/>
  <c r="AF310" i="11"/>
  <c r="M310" i="11"/>
  <c r="L310" i="11"/>
  <c r="BS309" i="11"/>
  <c r="BM309" i="11"/>
  <c r="BL309" i="11"/>
  <c r="BK309" i="11"/>
  <c r="BI309" i="11"/>
  <c r="BH309" i="11"/>
  <c r="BG309" i="11"/>
  <c r="BE309" i="11"/>
  <c r="BD309" i="11"/>
  <c r="BC309" i="11"/>
  <c r="BA309" i="11"/>
  <c r="AZ309" i="11"/>
  <c r="AY309" i="11"/>
  <c r="AT309" i="11"/>
  <c r="AS309" i="11"/>
  <c r="AR309" i="11"/>
  <c r="AP309" i="11"/>
  <c r="AO309" i="11"/>
  <c r="AN309" i="11"/>
  <c r="AL309" i="11"/>
  <c r="AK309" i="11"/>
  <c r="AJ309" i="11"/>
  <c r="AH309" i="11"/>
  <c r="AG309" i="11"/>
  <c r="AF309" i="11"/>
  <c r="M309" i="11"/>
  <c r="L309" i="11"/>
  <c r="BS308" i="11"/>
  <c r="BM308" i="11"/>
  <c r="BL308" i="11"/>
  <c r="BK308" i="11"/>
  <c r="BI308" i="11"/>
  <c r="BH308" i="11"/>
  <c r="BG308" i="11"/>
  <c r="BE308" i="11"/>
  <c r="BD308" i="11"/>
  <c r="BC308" i="11"/>
  <c r="BA308" i="11"/>
  <c r="AZ308" i="11"/>
  <c r="AY308" i="11"/>
  <c r="AT308" i="11"/>
  <c r="AS308" i="11"/>
  <c r="AR308" i="11"/>
  <c r="AP308" i="11"/>
  <c r="AO308" i="11"/>
  <c r="AN308" i="11"/>
  <c r="AL308" i="11"/>
  <c r="AK308" i="11"/>
  <c r="AJ308" i="11"/>
  <c r="AH308" i="11"/>
  <c r="AG308" i="11"/>
  <c r="AF308" i="11"/>
  <c r="M308" i="11"/>
  <c r="L308" i="11"/>
  <c r="BS307" i="11"/>
  <c r="BM307" i="11"/>
  <c r="BL307" i="11"/>
  <c r="BK307" i="11"/>
  <c r="BI307" i="11"/>
  <c r="BH307" i="11"/>
  <c r="BG307" i="11"/>
  <c r="BE307" i="11"/>
  <c r="BD307" i="11"/>
  <c r="BC307" i="11"/>
  <c r="BA307" i="11"/>
  <c r="AZ307" i="11"/>
  <c r="AY307" i="11"/>
  <c r="AT307" i="11"/>
  <c r="AS307" i="11"/>
  <c r="AR307" i="11"/>
  <c r="AP307" i="11"/>
  <c r="AO307" i="11"/>
  <c r="AN307" i="11"/>
  <c r="AL307" i="11"/>
  <c r="AK307" i="11"/>
  <c r="AJ307" i="11"/>
  <c r="AH307" i="11"/>
  <c r="AG307" i="11"/>
  <c r="AF307" i="11"/>
  <c r="M307" i="11"/>
  <c r="L307" i="11"/>
  <c r="BS306" i="11"/>
  <c r="BM306" i="11"/>
  <c r="BL306" i="11"/>
  <c r="BK306" i="11"/>
  <c r="BI306" i="11"/>
  <c r="BH306" i="11"/>
  <c r="BG306" i="11"/>
  <c r="BE306" i="11"/>
  <c r="BD306" i="11"/>
  <c r="BC306" i="11"/>
  <c r="BA306" i="11"/>
  <c r="AZ306" i="11"/>
  <c r="AY306" i="11"/>
  <c r="AT306" i="11"/>
  <c r="AS306" i="11"/>
  <c r="AR306" i="11"/>
  <c r="AP306" i="11"/>
  <c r="AO306" i="11"/>
  <c r="AN306" i="11"/>
  <c r="AL306" i="11"/>
  <c r="AK306" i="11"/>
  <c r="AJ306" i="11"/>
  <c r="AH306" i="11"/>
  <c r="AG306" i="11"/>
  <c r="AF306" i="11"/>
  <c r="M306" i="11"/>
  <c r="L306" i="11"/>
  <c r="BS305" i="11"/>
  <c r="BM305" i="11"/>
  <c r="BL305" i="11"/>
  <c r="BK305" i="11"/>
  <c r="BI305" i="11"/>
  <c r="BH305" i="11"/>
  <c r="BG305" i="11"/>
  <c r="BE305" i="11"/>
  <c r="BD305" i="11"/>
  <c r="BC305" i="11"/>
  <c r="BA305" i="11"/>
  <c r="AZ305" i="11"/>
  <c r="AY305" i="11"/>
  <c r="AT305" i="11"/>
  <c r="AS305" i="11"/>
  <c r="AR305" i="11"/>
  <c r="AP305" i="11"/>
  <c r="AO305" i="11"/>
  <c r="AN305" i="11"/>
  <c r="AL305" i="11"/>
  <c r="AK305" i="11"/>
  <c r="AJ305" i="11"/>
  <c r="AH305" i="11"/>
  <c r="AG305" i="11"/>
  <c r="AF305" i="11"/>
  <c r="M305" i="11"/>
  <c r="L305" i="11"/>
  <c r="BS304" i="11"/>
  <c r="BM304" i="11"/>
  <c r="BL304" i="11"/>
  <c r="BK304" i="11"/>
  <c r="BI304" i="11"/>
  <c r="BH304" i="11"/>
  <c r="BG304" i="11"/>
  <c r="BE304" i="11"/>
  <c r="BD304" i="11"/>
  <c r="BC304" i="11"/>
  <c r="BA304" i="11"/>
  <c r="AZ304" i="11"/>
  <c r="AY304" i="11"/>
  <c r="AT304" i="11"/>
  <c r="AS304" i="11"/>
  <c r="AR304" i="11"/>
  <c r="AP304" i="11"/>
  <c r="AO304" i="11"/>
  <c r="AN304" i="11"/>
  <c r="AL304" i="11"/>
  <c r="AK304" i="11"/>
  <c r="AJ304" i="11"/>
  <c r="AH304" i="11"/>
  <c r="AG304" i="11"/>
  <c r="AF304" i="11"/>
  <c r="M304" i="11"/>
  <c r="L304" i="11"/>
  <c r="BS303" i="11"/>
  <c r="BM303" i="11"/>
  <c r="BL303" i="11"/>
  <c r="BK303" i="11"/>
  <c r="BI303" i="11"/>
  <c r="BH303" i="11"/>
  <c r="BG303" i="11"/>
  <c r="BE303" i="11"/>
  <c r="BD303" i="11"/>
  <c r="BC303" i="11"/>
  <c r="BA303" i="11"/>
  <c r="AZ303" i="11"/>
  <c r="AY303" i="11"/>
  <c r="AT303" i="11"/>
  <c r="AS303" i="11"/>
  <c r="AR303" i="11"/>
  <c r="AP303" i="11"/>
  <c r="AO303" i="11"/>
  <c r="AN303" i="11"/>
  <c r="AL303" i="11"/>
  <c r="AK303" i="11"/>
  <c r="AJ303" i="11"/>
  <c r="AH303" i="11"/>
  <c r="AG303" i="11"/>
  <c r="AF303" i="11"/>
  <c r="M303" i="11"/>
  <c r="L303" i="11"/>
  <c r="BS302" i="11"/>
  <c r="BM302" i="11"/>
  <c r="BL302" i="11"/>
  <c r="BK302" i="11"/>
  <c r="BI302" i="11"/>
  <c r="BH302" i="11"/>
  <c r="BG302" i="11"/>
  <c r="BE302" i="11"/>
  <c r="BD302" i="11"/>
  <c r="BC302" i="11"/>
  <c r="BA302" i="11"/>
  <c r="AZ302" i="11"/>
  <c r="AY302" i="11"/>
  <c r="AT302" i="11"/>
  <c r="AS302" i="11"/>
  <c r="AR302" i="11"/>
  <c r="AP302" i="11"/>
  <c r="AO302" i="11"/>
  <c r="AN302" i="11"/>
  <c r="AL302" i="11"/>
  <c r="AK302" i="11"/>
  <c r="AJ302" i="11"/>
  <c r="AH302" i="11"/>
  <c r="AG302" i="11"/>
  <c r="AF302" i="11"/>
  <c r="M302" i="11"/>
  <c r="L302" i="11"/>
  <c r="BS301" i="11"/>
  <c r="BM301" i="11"/>
  <c r="BL301" i="11"/>
  <c r="BK301" i="11"/>
  <c r="BI301" i="11"/>
  <c r="BH301" i="11"/>
  <c r="BG301" i="11"/>
  <c r="BE301" i="11"/>
  <c r="BD301" i="11"/>
  <c r="BC301" i="11"/>
  <c r="BA301" i="11"/>
  <c r="AZ301" i="11"/>
  <c r="AY301" i="11"/>
  <c r="AT301" i="11"/>
  <c r="AS301" i="11"/>
  <c r="AR301" i="11"/>
  <c r="AP301" i="11"/>
  <c r="AO301" i="11"/>
  <c r="AN301" i="11"/>
  <c r="AL301" i="11"/>
  <c r="AK301" i="11"/>
  <c r="AJ301" i="11"/>
  <c r="AH301" i="11"/>
  <c r="AG301" i="11"/>
  <c r="AF301" i="11"/>
  <c r="M301" i="11"/>
  <c r="L301" i="11"/>
  <c r="BS300" i="11"/>
  <c r="BM300" i="11"/>
  <c r="BL300" i="11"/>
  <c r="BK300" i="11"/>
  <c r="BI300" i="11"/>
  <c r="BH300" i="11"/>
  <c r="BG300" i="11"/>
  <c r="BE300" i="11"/>
  <c r="BD300" i="11"/>
  <c r="BC300" i="11"/>
  <c r="BA300" i="11"/>
  <c r="AZ300" i="11"/>
  <c r="AY300" i="11"/>
  <c r="AT300" i="11"/>
  <c r="AS300" i="11"/>
  <c r="AR300" i="11"/>
  <c r="AP300" i="11"/>
  <c r="AO300" i="11"/>
  <c r="AN300" i="11"/>
  <c r="AL300" i="11"/>
  <c r="AK300" i="11"/>
  <c r="AJ300" i="11"/>
  <c r="AH300" i="11"/>
  <c r="AG300" i="11"/>
  <c r="AF300" i="11"/>
  <c r="M300" i="11"/>
  <c r="L300" i="11"/>
  <c r="BS299" i="11"/>
  <c r="BM299" i="11"/>
  <c r="BL299" i="11"/>
  <c r="BK299" i="11"/>
  <c r="BI299" i="11"/>
  <c r="BH299" i="11"/>
  <c r="BG299" i="11"/>
  <c r="BE299" i="11"/>
  <c r="BD299" i="11"/>
  <c r="BC299" i="11"/>
  <c r="BA299" i="11"/>
  <c r="AZ299" i="11"/>
  <c r="AY299" i="11"/>
  <c r="AT299" i="11"/>
  <c r="AS299" i="11"/>
  <c r="AR299" i="11"/>
  <c r="AP299" i="11"/>
  <c r="AO299" i="11"/>
  <c r="AN299" i="11"/>
  <c r="AL299" i="11"/>
  <c r="AK299" i="11"/>
  <c r="AJ299" i="11"/>
  <c r="AH299" i="11"/>
  <c r="AG299" i="11"/>
  <c r="AF299" i="11"/>
  <c r="M299" i="11"/>
  <c r="L299" i="11"/>
  <c r="BS298" i="11"/>
  <c r="BM298" i="11"/>
  <c r="BL298" i="11"/>
  <c r="BK298" i="11"/>
  <c r="BI298" i="11"/>
  <c r="BH298" i="11"/>
  <c r="BG298" i="11"/>
  <c r="BE298" i="11"/>
  <c r="BD298" i="11"/>
  <c r="BC298" i="11"/>
  <c r="BA298" i="11"/>
  <c r="AZ298" i="11"/>
  <c r="AY298" i="11"/>
  <c r="AT298" i="11"/>
  <c r="AS298" i="11"/>
  <c r="AR298" i="11"/>
  <c r="AP298" i="11"/>
  <c r="AO298" i="11"/>
  <c r="AN298" i="11"/>
  <c r="AL298" i="11"/>
  <c r="AK298" i="11"/>
  <c r="AJ298" i="11"/>
  <c r="AH298" i="11"/>
  <c r="AG298" i="11"/>
  <c r="AF298" i="11"/>
  <c r="M298" i="11"/>
  <c r="L298" i="11"/>
  <c r="BS297" i="11"/>
  <c r="BM297" i="11"/>
  <c r="BL297" i="11"/>
  <c r="BK297" i="11"/>
  <c r="BI297" i="11"/>
  <c r="BH297" i="11"/>
  <c r="BG297" i="11"/>
  <c r="BE297" i="11"/>
  <c r="BD297" i="11"/>
  <c r="BC297" i="11"/>
  <c r="BA297" i="11"/>
  <c r="AZ297" i="11"/>
  <c r="AY297" i="11"/>
  <c r="AT297" i="11"/>
  <c r="AS297" i="11"/>
  <c r="AR297" i="11"/>
  <c r="AP297" i="11"/>
  <c r="AO297" i="11"/>
  <c r="AN297" i="11"/>
  <c r="AL297" i="11"/>
  <c r="AK297" i="11"/>
  <c r="AJ297" i="11"/>
  <c r="AH297" i="11"/>
  <c r="AG297" i="11"/>
  <c r="AF297" i="11"/>
  <c r="M297" i="11"/>
  <c r="L297" i="11"/>
  <c r="BS296" i="11"/>
  <c r="BM296" i="11"/>
  <c r="BL296" i="11"/>
  <c r="BK296" i="11"/>
  <c r="BI296" i="11"/>
  <c r="BH296" i="11"/>
  <c r="BG296" i="11"/>
  <c r="BE296" i="11"/>
  <c r="BD296" i="11"/>
  <c r="BC296" i="11"/>
  <c r="BA296" i="11"/>
  <c r="AZ296" i="11"/>
  <c r="AY296" i="11"/>
  <c r="AT296" i="11"/>
  <c r="AS296" i="11"/>
  <c r="AR296" i="11"/>
  <c r="AP296" i="11"/>
  <c r="AO296" i="11"/>
  <c r="AN296" i="11"/>
  <c r="AL296" i="11"/>
  <c r="AK296" i="11"/>
  <c r="AJ296" i="11"/>
  <c r="AH296" i="11"/>
  <c r="AG296" i="11"/>
  <c r="AF296" i="11"/>
  <c r="M296" i="11"/>
  <c r="L296" i="11"/>
  <c r="BS295" i="11"/>
  <c r="BM295" i="11"/>
  <c r="BL295" i="11"/>
  <c r="BK295" i="11"/>
  <c r="BI295" i="11"/>
  <c r="BH295" i="11"/>
  <c r="BG295" i="11"/>
  <c r="BE295" i="11"/>
  <c r="BD295" i="11"/>
  <c r="BC295" i="11"/>
  <c r="BA295" i="11"/>
  <c r="AZ295" i="11"/>
  <c r="AY295" i="11"/>
  <c r="AT295" i="11"/>
  <c r="AS295" i="11"/>
  <c r="AR295" i="11"/>
  <c r="AP295" i="11"/>
  <c r="AO295" i="11"/>
  <c r="AN295" i="11"/>
  <c r="AL295" i="11"/>
  <c r="AK295" i="11"/>
  <c r="AJ295" i="11"/>
  <c r="AH295" i="11"/>
  <c r="AG295" i="11"/>
  <c r="AF295" i="11"/>
  <c r="M295" i="11"/>
  <c r="L295" i="11"/>
  <c r="BS294" i="11"/>
  <c r="BM294" i="11"/>
  <c r="BL294" i="11"/>
  <c r="BK294" i="11"/>
  <c r="BI294" i="11"/>
  <c r="BH294" i="11"/>
  <c r="BG294" i="11"/>
  <c r="BE294" i="11"/>
  <c r="BD294" i="11"/>
  <c r="BC294" i="11"/>
  <c r="BA294" i="11"/>
  <c r="AZ294" i="11"/>
  <c r="AY294" i="11"/>
  <c r="AT294" i="11"/>
  <c r="AS294" i="11"/>
  <c r="AR294" i="11"/>
  <c r="AP294" i="11"/>
  <c r="AO294" i="11"/>
  <c r="AN294" i="11"/>
  <c r="AL294" i="11"/>
  <c r="AK294" i="11"/>
  <c r="AJ294" i="11"/>
  <c r="AH294" i="11"/>
  <c r="AG294" i="11"/>
  <c r="AF294" i="11"/>
  <c r="M294" i="11"/>
  <c r="L294" i="11"/>
  <c r="BS293" i="11"/>
  <c r="BM293" i="11"/>
  <c r="BL293" i="11"/>
  <c r="BK293" i="11"/>
  <c r="BI293" i="11"/>
  <c r="BH293" i="11"/>
  <c r="BG293" i="11"/>
  <c r="BE293" i="11"/>
  <c r="BD293" i="11"/>
  <c r="BC293" i="11"/>
  <c r="BA293" i="11"/>
  <c r="AZ293" i="11"/>
  <c r="AY293" i="11"/>
  <c r="AT293" i="11"/>
  <c r="AS293" i="11"/>
  <c r="AR293" i="11"/>
  <c r="AP293" i="11"/>
  <c r="AO293" i="11"/>
  <c r="AN293" i="11"/>
  <c r="AL293" i="11"/>
  <c r="AK293" i="11"/>
  <c r="AJ293" i="11"/>
  <c r="AH293" i="11"/>
  <c r="AG293" i="11"/>
  <c r="AF293" i="11"/>
  <c r="M293" i="11"/>
  <c r="L293" i="11"/>
  <c r="BS292" i="11"/>
  <c r="BM292" i="11"/>
  <c r="BL292" i="11"/>
  <c r="BK292" i="11"/>
  <c r="BI292" i="11"/>
  <c r="BH292" i="11"/>
  <c r="BG292" i="11"/>
  <c r="BE292" i="11"/>
  <c r="BD292" i="11"/>
  <c r="BC292" i="11"/>
  <c r="BA292" i="11"/>
  <c r="AZ292" i="11"/>
  <c r="AY292" i="11"/>
  <c r="AT292" i="11"/>
  <c r="AS292" i="11"/>
  <c r="AR292" i="11"/>
  <c r="AP292" i="11"/>
  <c r="AO292" i="11"/>
  <c r="AN292" i="11"/>
  <c r="AL292" i="11"/>
  <c r="AK292" i="11"/>
  <c r="AJ292" i="11"/>
  <c r="AH292" i="11"/>
  <c r="AG292" i="11"/>
  <c r="AF292" i="11"/>
  <c r="M292" i="11"/>
  <c r="L292" i="11"/>
  <c r="BS291" i="11"/>
  <c r="BM291" i="11"/>
  <c r="BL291" i="11"/>
  <c r="BK291" i="11"/>
  <c r="BI291" i="11"/>
  <c r="BH291" i="11"/>
  <c r="BG291" i="11"/>
  <c r="BE291" i="11"/>
  <c r="BD291" i="11"/>
  <c r="BC291" i="11"/>
  <c r="BA291" i="11"/>
  <c r="AZ291" i="11"/>
  <c r="AY291" i="11"/>
  <c r="AT291" i="11"/>
  <c r="AS291" i="11"/>
  <c r="AR291" i="11"/>
  <c r="AP291" i="11"/>
  <c r="AO291" i="11"/>
  <c r="AN291" i="11"/>
  <c r="AL291" i="11"/>
  <c r="AK291" i="11"/>
  <c r="AJ291" i="11"/>
  <c r="AH291" i="11"/>
  <c r="AG291" i="11"/>
  <c r="AF291" i="11"/>
  <c r="M291" i="11"/>
  <c r="L291" i="11"/>
  <c r="BS290" i="11"/>
  <c r="BM290" i="11"/>
  <c r="BL290" i="11"/>
  <c r="BK290" i="11"/>
  <c r="BI290" i="11"/>
  <c r="BH290" i="11"/>
  <c r="BG290" i="11"/>
  <c r="BE290" i="11"/>
  <c r="BD290" i="11"/>
  <c r="BC290" i="11"/>
  <c r="BA290" i="11"/>
  <c r="AZ290" i="11"/>
  <c r="AY290" i="11"/>
  <c r="AT290" i="11"/>
  <c r="AS290" i="11"/>
  <c r="AR290" i="11"/>
  <c r="AP290" i="11"/>
  <c r="AO290" i="11"/>
  <c r="AN290" i="11"/>
  <c r="AL290" i="11"/>
  <c r="AK290" i="11"/>
  <c r="AJ290" i="11"/>
  <c r="AH290" i="11"/>
  <c r="AG290" i="11"/>
  <c r="AF290" i="11"/>
  <c r="M290" i="11"/>
  <c r="L290" i="11"/>
  <c r="BS289" i="11"/>
  <c r="BM289" i="11"/>
  <c r="BL289" i="11"/>
  <c r="BK289" i="11"/>
  <c r="BI289" i="11"/>
  <c r="BH289" i="11"/>
  <c r="BG289" i="11"/>
  <c r="BE289" i="11"/>
  <c r="BD289" i="11"/>
  <c r="BC289" i="11"/>
  <c r="BA289" i="11"/>
  <c r="AZ289" i="11"/>
  <c r="AY289" i="11"/>
  <c r="AT289" i="11"/>
  <c r="AS289" i="11"/>
  <c r="AR289" i="11"/>
  <c r="AP289" i="11"/>
  <c r="AO289" i="11"/>
  <c r="AN289" i="11"/>
  <c r="AL289" i="11"/>
  <c r="AK289" i="11"/>
  <c r="AJ289" i="11"/>
  <c r="AH289" i="11"/>
  <c r="AG289" i="11"/>
  <c r="AF289" i="11"/>
  <c r="M289" i="11"/>
  <c r="L289" i="11"/>
  <c r="BS288" i="11"/>
  <c r="BM288" i="11"/>
  <c r="BL288" i="11"/>
  <c r="BK288" i="11"/>
  <c r="BI288" i="11"/>
  <c r="BH288" i="11"/>
  <c r="BG288" i="11"/>
  <c r="BE288" i="11"/>
  <c r="BD288" i="11"/>
  <c r="BC288" i="11"/>
  <c r="BA288" i="11"/>
  <c r="AZ288" i="11"/>
  <c r="AY288" i="11"/>
  <c r="AT288" i="11"/>
  <c r="AS288" i="11"/>
  <c r="AR288" i="11"/>
  <c r="AP288" i="11"/>
  <c r="AO288" i="11"/>
  <c r="AN288" i="11"/>
  <c r="AL288" i="11"/>
  <c r="AK288" i="11"/>
  <c r="AJ288" i="11"/>
  <c r="AH288" i="11"/>
  <c r="AG288" i="11"/>
  <c r="AF288" i="11"/>
  <c r="M288" i="11"/>
  <c r="L288" i="11"/>
  <c r="BS287" i="11"/>
  <c r="BM287" i="11"/>
  <c r="BL287" i="11"/>
  <c r="BK287" i="11"/>
  <c r="BI287" i="11"/>
  <c r="BH287" i="11"/>
  <c r="BG287" i="11"/>
  <c r="BE287" i="11"/>
  <c r="BD287" i="11"/>
  <c r="BC287" i="11"/>
  <c r="BA287" i="11"/>
  <c r="AZ287" i="11"/>
  <c r="AY287" i="11"/>
  <c r="AT287" i="11"/>
  <c r="AS287" i="11"/>
  <c r="AR287" i="11"/>
  <c r="AP287" i="11"/>
  <c r="AO287" i="11"/>
  <c r="AN287" i="11"/>
  <c r="AL287" i="11"/>
  <c r="AK287" i="11"/>
  <c r="AJ287" i="11"/>
  <c r="AH287" i="11"/>
  <c r="AG287" i="11"/>
  <c r="AF287" i="11"/>
  <c r="M287" i="11"/>
  <c r="L287" i="11"/>
  <c r="BS286" i="11"/>
  <c r="BM286" i="11"/>
  <c r="BL286" i="11"/>
  <c r="BK286" i="11"/>
  <c r="BI286" i="11"/>
  <c r="BH286" i="11"/>
  <c r="BG286" i="11"/>
  <c r="BE286" i="11"/>
  <c r="BD286" i="11"/>
  <c r="BC286" i="11"/>
  <c r="BA286" i="11"/>
  <c r="AZ286" i="11"/>
  <c r="AY286" i="11"/>
  <c r="AT286" i="11"/>
  <c r="AS286" i="11"/>
  <c r="AR286" i="11"/>
  <c r="AP286" i="11"/>
  <c r="AO286" i="11"/>
  <c r="AN286" i="11"/>
  <c r="AL286" i="11"/>
  <c r="AK286" i="11"/>
  <c r="AJ286" i="11"/>
  <c r="AH286" i="11"/>
  <c r="AG286" i="11"/>
  <c r="AF286" i="11"/>
  <c r="M286" i="11"/>
  <c r="L286" i="11"/>
  <c r="BS285" i="11"/>
  <c r="BM285" i="11"/>
  <c r="BL285" i="11"/>
  <c r="BK285" i="11"/>
  <c r="BI285" i="11"/>
  <c r="BH285" i="11"/>
  <c r="BG285" i="11"/>
  <c r="BE285" i="11"/>
  <c r="BD285" i="11"/>
  <c r="BC285" i="11"/>
  <c r="BA285" i="11"/>
  <c r="AZ285" i="11"/>
  <c r="AY285" i="11"/>
  <c r="AT285" i="11"/>
  <c r="AS285" i="11"/>
  <c r="AR285" i="11"/>
  <c r="AP285" i="11"/>
  <c r="AO285" i="11"/>
  <c r="AN285" i="11"/>
  <c r="AL285" i="11"/>
  <c r="AK285" i="11"/>
  <c r="AJ285" i="11"/>
  <c r="AH285" i="11"/>
  <c r="AG285" i="11"/>
  <c r="AF285" i="11"/>
  <c r="M285" i="11"/>
  <c r="L285" i="11"/>
  <c r="BS284" i="11"/>
  <c r="BM284" i="11"/>
  <c r="BL284" i="11"/>
  <c r="BK284" i="11"/>
  <c r="BI284" i="11"/>
  <c r="BH284" i="11"/>
  <c r="BG284" i="11"/>
  <c r="BE284" i="11"/>
  <c r="BD284" i="11"/>
  <c r="BC284" i="11"/>
  <c r="BA284" i="11"/>
  <c r="AZ284" i="11"/>
  <c r="AY284" i="11"/>
  <c r="AT284" i="11"/>
  <c r="AS284" i="11"/>
  <c r="AR284" i="11"/>
  <c r="AP284" i="11"/>
  <c r="AO284" i="11"/>
  <c r="AN284" i="11"/>
  <c r="AL284" i="11"/>
  <c r="AK284" i="11"/>
  <c r="AJ284" i="11"/>
  <c r="AH284" i="11"/>
  <c r="AG284" i="11"/>
  <c r="AF284" i="11"/>
  <c r="M284" i="11"/>
  <c r="L284" i="11"/>
  <c r="BS283" i="11"/>
  <c r="BM283" i="11"/>
  <c r="BL283" i="11"/>
  <c r="BK283" i="11"/>
  <c r="BI283" i="11"/>
  <c r="BH283" i="11"/>
  <c r="BG283" i="11"/>
  <c r="BE283" i="11"/>
  <c r="BD283" i="11"/>
  <c r="BC283" i="11"/>
  <c r="BA283" i="11"/>
  <c r="AZ283" i="11"/>
  <c r="AY283" i="11"/>
  <c r="AT283" i="11"/>
  <c r="AS283" i="11"/>
  <c r="AR283" i="11"/>
  <c r="AP283" i="11"/>
  <c r="AO283" i="11"/>
  <c r="AN283" i="11"/>
  <c r="AL283" i="11"/>
  <c r="AK283" i="11"/>
  <c r="AJ283" i="11"/>
  <c r="AH283" i="11"/>
  <c r="AG283" i="11"/>
  <c r="AF283" i="11"/>
  <c r="M283" i="11"/>
  <c r="L283" i="11"/>
  <c r="BS282" i="11"/>
  <c r="BM282" i="11"/>
  <c r="BL282" i="11"/>
  <c r="BK282" i="11"/>
  <c r="BI282" i="11"/>
  <c r="BH282" i="11"/>
  <c r="BG282" i="11"/>
  <c r="BE282" i="11"/>
  <c r="BD282" i="11"/>
  <c r="BC282" i="11"/>
  <c r="BA282" i="11"/>
  <c r="AZ282" i="11"/>
  <c r="AY282" i="11"/>
  <c r="AT282" i="11"/>
  <c r="AS282" i="11"/>
  <c r="AR282" i="11"/>
  <c r="AP282" i="11"/>
  <c r="AO282" i="11"/>
  <c r="AN282" i="11"/>
  <c r="AL282" i="11"/>
  <c r="AK282" i="11"/>
  <c r="AJ282" i="11"/>
  <c r="AH282" i="11"/>
  <c r="AG282" i="11"/>
  <c r="AF282" i="11"/>
  <c r="M282" i="11"/>
  <c r="L282" i="11"/>
  <c r="BS281" i="11"/>
  <c r="BM281" i="11"/>
  <c r="BL281" i="11"/>
  <c r="BK281" i="11"/>
  <c r="BI281" i="11"/>
  <c r="BH281" i="11"/>
  <c r="BG281" i="11"/>
  <c r="BE281" i="11"/>
  <c r="BD281" i="11"/>
  <c r="BC281" i="11"/>
  <c r="BA281" i="11"/>
  <c r="AZ281" i="11"/>
  <c r="AY281" i="11"/>
  <c r="AT281" i="11"/>
  <c r="AS281" i="11"/>
  <c r="AR281" i="11"/>
  <c r="AP281" i="11"/>
  <c r="AO281" i="11"/>
  <c r="AN281" i="11"/>
  <c r="AL281" i="11"/>
  <c r="AK281" i="11"/>
  <c r="AJ281" i="11"/>
  <c r="AH281" i="11"/>
  <c r="AG281" i="11"/>
  <c r="AF281" i="11"/>
  <c r="M281" i="11"/>
  <c r="L281" i="11"/>
  <c r="BS280" i="11"/>
  <c r="BM280" i="11"/>
  <c r="BL280" i="11"/>
  <c r="BK280" i="11"/>
  <c r="BI280" i="11"/>
  <c r="BH280" i="11"/>
  <c r="BG280" i="11"/>
  <c r="BE280" i="11"/>
  <c r="BD280" i="11"/>
  <c r="BC280" i="11"/>
  <c r="BA280" i="11"/>
  <c r="AZ280" i="11"/>
  <c r="AY280" i="11"/>
  <c r="AT280" i="11"/>
  <c r="AS280" i="11"/>
  <c r="AR280" i="11"/>
  <c r="AP280" i="11"/>
  <c r="AO280" i="11"/>
  <c r="AN280" i="11"/>
  <c r="AL280" i="11"/>
  <c r="AK280" i="11"/>
  <c r="AJ280" i="11"/>
  <c r="AH280" i="11"/>
  <c r="AG280" i="11"/>
  <c r="AF280" i="11"/>
  <c r="M280" i="11"/>
  <c r="L280" i="11"/>
  <c r="BS279" i="11"/>
  <c r="BM279" i="11"/>
  <c r="BL279" i="11"/>
  <c r="BK279" i="11"/>
  <c r="BI279" i="11"/>
  <c r="BH279" i="11"/>
  <c r="BG279" i="11"/>
  <c r="BE279" i="11"/>
  <c r="BD279" i="11"/>
  <c r="BC279" i="11"/>
  <c r="BA279" i="11"/>
  <c r="AZ279" i="11"/>
  <c r="AY279" i="11"/>
  <c r="AT279" i="11"/>
  <c r="AS279" i="11"/>
  <c r="AR279" i="11"/>
  <c r="AP279" i="11"/>
  <c r="AO279" i="11"/>
  <c r="AN279" i="11"/>
  <c r="AL279" i="11"/>
  <c r="AK279" i="11"/>
  <c r="AJ279" i="11"/>
  <c r="AH279" i="11"/>
  <c r="AG279" i="11"/>
  <c r="AF279" i="11"/>
  <c r="M279" i="11"/>
  <c r="L279" i="11"/>
  <c r="BS278" i="11"/>
  <c r="BM278" i="11"/>
  <c r="BL278" i="11"/>
  <c r="BK278" i="11"/>
  <c r="BI278" i="11"/>
  <c r="BH278" i="11"/>
  <c r="BG278" i="11"/>
  <c r="BE278" i="11"/>
  <c r="BD278" i="11"/>
  <c r="BC278" i="11"/>
  <c r="BA278" i="11"/>
  <c r="AZ278" i="11"/>
  <c r="AY278" i="11"/>
  <c r="AT278" i="11"/>
  <c r="AS278" i="11"/>
  <c r="AR278" i="11"/>
  <c r="AP278" i="11"/>
  <c r="AO278" i="11"/>
  <c r="AN278" i="11"/>
  <c r="AL278" i="11"/>
  <c r="AK278" i="11"/>
  <c r="AJ278" i="11"/>
  <c r="AH278" i="11"/>
  <c r="AG278" i="11"/>
  <c r="AF278" i="11"/>
  <c r="M278" i="11"/>
  <c r="L278" i="11"/>
  <c r="BS277" i="11"/>
  <c r="BM277" i="11"/>
  <c r="BL277" i="11"/>
  <c r="BK277" i="11"/>
  <c r="BI277" i="11"/>
  <c r="BH277" i="11"/>
  <c r="BG277" i="11"/>
  <c r="BE277" i="11"/>
  <c r="BD277" i="11"/>
  <c r="BC277" i="11"/>
  <c r="BA277" i="11"/>
  <c r="AZ277" i="11"/>
  <c r="AY277" i="11"/>
  <c r="AT277" i="11"/>
  <c r="AS277" i="11"/>
  <c r="AR277" i="11"/>
  <c r="AP277" i="11"/>
  <c r="AO277" i="11"/>
  <c r="AN277" i="11"/>
  <c r="AL277" i="11"/>
  <c r="AK277" i="11"/>
  <c r="AJ277" i="11"/>
  <c r="AH277" i="11"/>
  <c r="AG277" i="11"/>
  <c r="AF277" i="11"/>
  <c r="M277" i="11"/>
  <c r="L277" i="11"/>
  <c r="BS276" i="11"/>
  <c r="BM276" i="11"/>
  <c r="BL276" i="11"/>
  <c r="BK276" i="11"/>
  <c r="BI276" i="11"/>
  <c r="BH276" i="11"/>
  <c r="BG276" i="11"/>
  <c r="BE276" i="11"/>
  <c r="BD276" i="11"/>
  <c r="BC276" i="11"/>
  <c r="BA276" i="11"/>
  <c r="AZ276" i="11"/>
  <c r="AY276" i="11"/>
  <c r="AT276" i="11"/>
  <c r="AS276" i="11"/>
  <c r="AR276" i="11"/>
  <c r="AP276" i="11"/>
  <c r="AO276" i="11"/>
  <c r="AN276" i="11"/>
  <c r="AL276" i="11"/>
  <c r="AK276" i="11"/>
  <c r="AJ276" i="11"/>
  <c r="AH276" i="11"/>
  <c r="AG276" i="11"/>
  <c r="AF276" i="11"/>
  <c r="M276" i="11"/>
  <c r="L276" i="11"/>
  <c r="BS275" i="11"/>
  <c r="BM275" i="11"/>
  <c r="BL275" i="11"/>
  <c r="BK275" i="11"/>
  <c r="BI275" i="11"/>
  <c r="BH275" i="11"/>
  <c r="BG275" i="11"/>
  <c r="BE275" i="11"/>
  <c r="BD275" i="11"/>
  <c r="BC275" i="11"/>
  <c r="BA275" i="11"/>
  <c r="AZ275" i="11"/>
  <c r="AY275" i="11"/>
  <c r="AT275" i="11"/>
  <c r="AS275" i="11"/>
  <c r="AR275" i="11"/>
  <c r="AP275" i="11"/>
  <c r="AO275" i="11"/>
  <c r="AN275" i="11"/>
  <c r="AL275" i="11"/>
  <c r="AK275" i="11"/>
  <c r="AJ275" i="11"/>
  <c r="AH275" i="11"/>
  <c r="AG275" i="11"/>
  <c r="AF275" i="11"/>
  <c r="M275" i="11"/>
  <c r="L275" i="11"/>
  <c r="BS274" i="11"/>
  <c r="BM274" i="11"/>
  <c r="BL274" i="11"/>
  <c r="BK274" i="11"/>
  <c r="BI274" i="11"/>
  <c r="BH274" i="11"/>
  <c r="BG274" i="11"/>
  <c r="BE274" i="11"/>
  <c r="BD274" i="11"/>
  <c r="BC274" i="11"/>
  <c r="BA274" i="11"/>
  <c r="AZ274" i="11"/>
  <c r="AY274" i="11"/>
  <c r="AT274" i="11"/>
  <c r="AS274" i="11"/>
  <c r="AR274" i="11"/>
  <c r="AP274" i="11"/>
  <c r="AO274" i="11"/>
  <c r="AN274" i="11"/>
  <c r="AL274" i="11"/>
  <c r="AK274" i="11"/>
  <c r="AJ274" i="11"/>
  <c r="AH274" i="11"/>
  <c r="AG274" i="11"/>
  <c r="AF274" i="11"/>
  <c r="M274" i="11"/>
  <c r="L274" i="11"/>
  <c r="BS273" i="11"/>
  <c r="BM273" i="11"/>
  <c r="BL273" i="11"/>
  <c r="BK273" i="11"/>
  <c r="BI273" i="11"/>
  <c r="BH273" i="11"/>
  <c r="BG273" i="11"/>
  <c r="BE273" i="11"/>
  <c r="BD273" i="11"/>
  <c r="BC273" i="11"/>
  <c r="BA273" i="11"/>
  <c r="AZ273" i="11"/>
  <c r="AY273" i="11"/>
  <c r="AT273" i="11"/>
  <c r="AS273" i="11"/>
  <c r="AR273" i="11"/>
  <c r="AP273" i="11"/>
  <c r="AO273" i="11"/>
  <c r="AN273" i="11"/>
  <c r="AL273" i="11"/>
  <c r="AK273" i="11"/>
  <c r="AJ273" i="11"/>
  <c r="AH273" i="11"/>
  <c r="AG273" i="11"/>
  <c r="AF273" i="11"/>
  <c r="M273" i="11"/>
  <c r="L273" i="11"/>
  <c r="BS272" i="11"/>
  <c r="BM272" i="11"/>
  <c r="BL272" i="11"/>
  <c r="BK272" i="11"/>
  <c r="BI272" i="11"/>
  <c r="BH272" i="11"/>
  <c r="BG272" i="11"/>
  <c r="BE272" i="11"/>
  <c r="BD272" i="11"/>
  <c r="BC272" i="11"/>
  <c r="BA272" i="11"/>
  <c r="AZ272" i="11"/>
  <c r="AY272" i="11"/>
  <c r="AT272" i="11"/>
  <c r="AS272" i="11"/>
  <c r="AR272" i="11"/>
  <c r="AP272" i="11"/>
  <c r="AO272" i="11"/>
  <c r="AN272" i="11"/>
  <c r="AL272" i="11"/>
  <c r="AK272" i="11"/>
  <c r="AJ272" i="11"/>
  <c r="AH272" i="11"/>
  <c r="AG272" i="11"/>
  <c r="AF272" i="11"/>
  <c r="M272" i="11"/>
  <c r="L272" i="11"/>
  <c r="BS271" i="11"/>
  <c r="BM271" i="11"/>
  <c r="BL271" i="11"/>
  <c r="BK271" i="11"/>
  <c r="BI271" i="11"/>
  <c r="BH271" i="11"/>
  <c r="BG271" i="11"/>
  <c r="BE271" i="11"/>
  <c r="BD271" i="11"/>
  <c r="BC271" i="11"/>
  <c r="BA271" i="11"/>
  <c r="AZ271" i="11"/>
  <c r="AY271" i="11"/>
  <c r="AT271" i="11"/>
  <c r="AS271" i="11"/>
  <c r="AR271" i="11"/>
  <c r="AP271" i="11"/>
  <c r="AO271" i="11"/>
  <c r="AN271" i="11"/>
  <c r="AL271" i="11"/>
  <c r="AK271" i="11"/>
  <c r="AJ271" i="11"/>
  <c r="AH271" i="11"/>
  <c r="AG271" i="11"/>
  <c r="AF271" i="11"/>
  <c r="M271" i="11"/>
  <c r="L271" i="11"/>
  <c r="BS270" i="11"/>
  <c r="BM270" i="11"/>
  <c r="BL270" i="11"/>
  <c r="BK270" i="11"/>
  <c r="BI270" i="11"/>
  <c r="BH270" i="11"/>
  <c r="BG270" i="11"/>
  <c r="BE270" i="11"/>
  <c r="BD270" i="11"/>
  <c r="BC270" i="11"/>
  <c r="BA270" i="11"/>
  <c r="AZ270" i="11"/>
  <c r="AY270" i="11"/>
  <c r="AT270" i="11"/>
  <c r="AS270" i="11"/>
  <c r="AR270" i="11"/>
  <c r="AP270" i="11"/>
  <c r="AO270" i="11"/>
  <c r="AN270" i="11"/>
  <c r="AL270" i="11"/>
  <c r="AK270" i="11"/>
  <c r="AJ270" i="11"/>
  <c r="AH270" i="11"/>
  <c r="AG270" i="11"/>
  <c r="AF270" i="11"/>
  <c r="M270" i="11"/>
  <c r="L270" i="11"/>
  <c r="BS269" i="11"/>
  <c r="BM269" i="11"/>
  <c r="BL269" i="11"/>
  <c r="BK269" i="11"/>
  <c r="BI269" i="11"/>
  <c r="BH269" i="11"/>
  <c r="BG269" i="11"/>
  <c r="BE269" i="11"/>
  <c r="BD269" i="11"/>
  <c r="BC269" i="11"/>
  <c r="BA269" i="11"/>
  <c r="AZ269" i="11"/>
  <c r="AY269" i="11"/>
  <c r="AT269" i="11"/>
  <c r="AS269" i="11"/>
  <c r="AR269" i="11"/>
  <c r="AP269" i="11"/>
  <c r="AO269" i="11"/>
  <c r="AN269" i="11"/>
  <c r="AL269" i="11"/>
  <c r="AK269" i="11"/>
  <c r="AJ269" i="11"/>
  <c r="AH269" i="11"/>
  <c r="AG269" i="11"/>
  <c r="AF269" i="11"/>
  <c r="M269" i="11"/>
  <c r="L269" i="11"/>
  <c r="BS268" i="11"/>
  <c r="BM268" i="11"/>
  <c r="BL268" i="11"/>
  <c r="BK268" i="11"/>
  <c r="BI268" i="11"/>
  <c r="BH268" i="11"/>
  <c r="BG268" i="11"/>
  <c r="BE268" i="11"/>
  <c r="BD268" i="11"/>
  <c r="BC268" i="11"/>
  <c r="BA268" i="11"/>
  <c r="AZ268" i="11"/>
  <c r="AY268" i="11"/>
  <c r="AT268" i="11"/>
  <c r="AS268" i="11"/>
  <c r="AR268" i="11"/>
  <c r="AP268" i="11"/>
  <c r="AO268" i="11"/>
  <c r="AN268" i="11"/>
  <c r="AL268" i="11"/>
  <c r="AK268" i="11"/>
  <c r="AJ268" i="11"/>
  <c r="AH268" i="11"/>
  <c r="AG268" i="11"/>
  <c r="AF268" i="11"/>
  <c r="M268" i="11"/>
  <c r="L268" i="11"/>
  <c r="BS267" i="11"/>
  <c r="BM267" i="11"/>
  <c r="BL267" i="11"/>
  <c r="BK267" i="11"/>
  <c r="BI267" i="11"/>
  <c r="BH267" i="11"/>
  <c r="BG267" i="11"/>
  <c r="BE267" i="11"/>
  <c r="BD267" i="11"/>
  <c r="BC267" i="11"/>
  <c r="BA267" i="11"/>
  <c r="AZ267" i="11"/>
  <c r="AY267" i="11"/>
  <c r="AT267" i="11"/>
  <c r="AS267" i="11"/>
  <c r="AR267" i="11"/>
  <c r="AP267" i="11"/>
  <c r="AO267" i="11"/>
  <c r="AN267" i="11"/>
  <c r="AL267" i="11"/>
  <c r="AK267" i="11"/>
  <c r="AJ267" i="11"/>
  <c r="AH267" i="11"/>
  <c r="AG267" i="11"/>
  <c r="AF267" i="11"/>
  <c r="M267" i="11"/>
  <c r="L267" i="11"/>
  <c r="BS266" i="11"/>
  <c r="BM266" i="11"/>
  <c r="BL266" i="11"/>
  <c r="BK266" i="11"/>
  <c r="BI266" i="11"/>
  <c r="BH266" i="11"/>
  <c r="BG266" i="11"/>
  <c r="BE266" i="11"/>
  <c r="BD266" i="11"/>
  <c r="BC266" i="11"/>
  <c r="BA266" i="11"/>
  <c r="AZ266" i="11"/>
  <c r="AY266" i="11"/>
  <c r="AT266" i="11"/>
  <c r="AS266" i="11"/>
  <c r="AR266" i="11"/>
  <c r="AP266" i="11"/>
  <c r="AO266" i="11"/>
  <c r="AN266" i="11"/>
  <c r="AL266" i="11"/>
  <c r="AK266" i="11"/>
  <c r="AJ266" i="11"/>
  <c r="AH266" i="11"/>
  <c r="AG266" i="11"/>
  <c r="AF266" i="11"/>
  <c r="M266" i="11"/>
  <c r="L266" i="11"/>
  <c r="BS265" i="11"/>
  <c r="BM265" i="11"/>
  <c r="BL265" i="11"/>
  <c r="BK265" i="11"/>
  <c r="BI265" i="11"/>
  <c r="BH265" i="11"/>
  <c r="BG265" i="11"/>
  <c r="BE265" i="11"/>
  <c r="BD265" i="11"/>
  <c r="BC265" i="11"/>
  <c r="BA265" i="11"/>
  <c r="AZ265" i="11"/>
  <c r="AY265" i="11"/>
  <c r="AT265" i="11"/>
  <c r="AS265" i="11"/>
  <c r="AR265" i="11"/>
  <c r="AP265" i="11"/>
  <c r="AO265" i="11"/>
  <c r="AN265" i="11"/>
  <c r="AL265" i="11"/>
  <c r="AK265" i="11"/>
  <c r="AJ265" i="11"/>
  <c r="AH265" i="11"/>
  <c r="AG265" i="11"/>
  <c r="AF265" i="11"/>
  <c r="M265" i="11"/>
  <c r="L265" i="11"/>
  <c r="BS264" i="11"/>
  <c r="BM264" i="11"/>
  <c r="BL264" i="11"/>
  <c r="BK264" i="11"/>
  <c r="BI264" i="11"/>
  <c r="BH264" i="11"/>
  <c r="BG264" i="11"/>
  <c r="BE264" i="11"/>
  <c r="BD264" i="11"/>
  <c r="BC264" i="11"/>
  <c r="BA264" i="11"/>
  <c r="AZ264" i="11"/>
  <c r="AY264" i="11"/>
  <c r="AT264" i="11"/>
  <c r="AS264" i="11"/>
  <c r="AR264" i="11"/>
  <c r="AP264" i="11"/>
  <c r="AO264" i="11"/>
  <c r="AN264" i="11"/>
  <c r="AL264" i="11"/>
  <c r="AK264" i="11"/>
  <c r="AJ264" i="11"/>
  <c r="AH264" i="11"/>
  <c r="AG264" i="11"/>
  <c r="AF264" i="11"/>
  <c r="M264" i="11"/>
  <c r="L264" i="11"/>
  <c r="BS263" i="11"/>
  <c r="BM263" i="11"/>
  <c r="BL263" i="11"/>
  <c r="BK263" i="11"/>
  <c r="BI263" i="11"/>
  <c r="BH263" i="11"/>
  <c r="BG263" i="11"/>
  <c r="BE263" i="11"/>
  <c r="BD263" i="11"/>
  <c r="BC263" i="11"/>
  <c r="BA263" i="11"/>
  <c r="AZ263" i="11"/>
  <c r="AY263" i="11"/>
  <c r="AT263" i="11"/>
  <c r="AS263" i="11"/>
  <c r="AR263" i="11"/>
  <c r="AP263" i="11"/>
  <c r="AO263" i="11"/>
  <c r="AN263" i="11"/>
  <c r="AL263" i="11"/>
  <c r="AK263" i="11"/>
  <c r="AJ263" i="11"/>
  <c r="AH263" i="11"/>
  <c r="AG263" i="11"/>
  <c r="AF263" i="11"/>
  <c r="M263" i="11"/>
  <c r="L263" i="11"/>
  <c r="BS262" i="11"/>
  <c r="BM262" i="11"/>
  <c r="BL262" i="11"/>
  <c r="BK262" i="11"/>
  <c r="BI262" i="11"/>
  <c r="BH262" i="11"/>
  <c r="BG262" i="11"/>
  <c r="BE262" i="11"/>
  <c r="BD262" i="11"/>
  <c r="BC262" i="11"/>
  <c r="BA262" i="11"/>
  <c r="AZ262" i="11"/>
  <c r="AY262" i="11"/>
  <c r="AT262" i="11"/>
  <c r="AS262" i="11"/>
  <c r="AR262" i="11"/>
  <c r="AP262" i="11"/>
  <c r="AO262" i="11"/>
  <c r="AN262" i="11"/>
  <c r="AL262" i="11"/>
  <c r="AK262" i="11"/>
  <c r="AJ262" i="11"/>
  <c r="AH262" i="11"/>
  <c r="AG262" i="11"/>
  <c r="AF262" i="11"/>
  <c r="M262" i="11"/>
  <c r="L262" i="11"/>
  <c r="BS261" i="11"/>
  <c r="BM261" i="11"/>
  <c r="BL261" i="11"/>
  <c r="BK261" i="11"/>
  <c r="BI261" i="11"/>
  <c r="BH261" i="11"/>
  <c r="BG261" i="11"/>
  <c r="BE261" i="11"/>
  <c r="BD261" i="11"/>
  <c r="BC261" i="11"/>
  <c r="BA261" i="11"/>
  <c r="AZ261" i="11"/>
  <c r="AY261" i="11"/>
  <c r="AT261" i="11"/>
  <c r="AS261" i="11"/>
  <c r="AR261" i="11"/>
  <c r="AP261" i="11"/>
  <c r="AO261" i="11"/>
  <c r="AN261" i="11"/>
  <c r="AL261" i="11"/>
  <c r="AK261" i="11"/>
  <c r="AJ261" i="11"/>
  <c r="AH261" i="11"/>
  <c r="AG261" i="11"/>
  <c r="AF261" i="11"/>
  <c r="M261" i="11"/>
  <c r="L261" i="11"/>
  <c r="BS260" i="11"/>
  <c r="BM260" i="11"/>
  <c r="BL260" i="11"/>
  <c r="BK260" i="11"/>
  <c r="BI260" i="11"/>
  <c r="BH260" i="11"/>
  <c r="BG260" i="11"/>
  <c r="BE260" i="11"/>
  <c r="BD260" i="11"/>
  <c r="BC260" i="11"/>
  <c r="BA260" i="11"/>
  <c r="AZ260" i="11"/>
  <c r="AY260" i="11"/>
  <c r="AT260" i="11"/>
  <c r="AS260" i="11"/>
  <c r="AR260" i="11"/>
  <c r="AP260" i="11"/>
  <c r="AO260" i="11"/>
  <c r="AN260" i="11"/>
  <c r="AL260" i="11"/>
  <c r="AK260" i="11"/>
  <c r="AJ260" i="11"/>
  <c r="AH260" i="11"/>
  <c r="AG260" i="11"/>
  <c r="AF260" i="11"/>
  <c r="M260" i="11"/>
  <c r="L260" i="11"/>
  <c r="BS259" i="11"/>
  <c r="BM259" i="11"/>
  <c r="BL259" i="11"/>
  <c r="BK259" i="11"/>
  <c r="BI259" i="11"/>
  <c r="BH259" i="11"/>
  <c r="BG259" i="11"/>
  <c r="BE259" i="11"/>
  <c r="BD259" i="11"/>
  <c r="BC259" i="11"/>
  <c r="BA259" i="11"/>
  <c r="AZ259" i="11"/>
  <c r="AY259" i="11"/>
  <c r="AT259" i="11"/>
  <c r="AS259" i="11"/>
  <c r="AR259" i="11"/>
  <c r="AP259" i="11"/>
  <c r="AO259" i="11"/>
  <c r="AN259" i="11"/>
  <c r="AL259" i="11"/>
  <c r="AK259" i="11"/>
  <c r="AJ259" i="11"/>
  <c r="AH259" i="11"/>
  <c r="AG259" i="11"/>
  <c r="AF259" i="11"/>
  <c r="M259" i="11"/>
  <c r="L259" i="11"/>
  <c r="BS258" i="11"/>
  <c r="BM258" i="11"/>
  <c r="BL258" i="11"/>
  <c r="BK258" i="11"/>
  <c r="BI258" i="11"/>
  <c r="BH258" i="11"/>
  <c r="BG258" i="11"/>
  <c r="BE258" i="11"/>
  <c r="BD258" i="11"/>
  <c r="BC258" i="11"/>
  <c r="BA258" i="11"/>
  <c r="AZ258" i="11"/>
  <c r="AY258" i="11"/>
  <c r="AT258" i="11"/>
  <c r="AS258" i="11"/>
  <c r="AR258" i="11"/>
  <c r="AP258" i="11"/>
  <c r="AO258" i="11"/>
  <c r="AN258" i="11"/>
  <c r="AL258" i="11"/>
  <c r="AK258" i="11"/>
  <c r="AJ258" i="11"/>
  <c r="AH258" i="11"/>
  <c r="AG258" i="11"/>
  <c r="AF258" i="11"/>
  <c r="M258" i="11"/>
  <c r="L258" i="11"/>
  <c r="BS257" i="11"/>
  <c r="BM257" i="11"/>
  <c r="BL257" i="11"/>
  <c r="BK257" i="11"/>
  <c r="BI257" i="11"/>
  <c r="BH257" i="11"/>
  <c r="BG257" i="11"/>
  <c r="BE257" i="11"/>
  <c r="BD257" i="11"/>
  <c r="BC257" i="11"/>
  <c r="BA257" i="11"/>
  <c r="AZ257" i="11"/>
  <c r="AY257" i="11"/>
  <c r="AT257" i="11"/>
  <c r="AS257" i="11"/>
  <c r="AR257" i="11"/>
  <c r="AP257" i="11"/>
  <c r="AO257" i="11"/>
  <c r="AN257" i="11"/>
  <c r="AL257" i="11"/>
  <c r="AK257" i="11"/>
  <c r="AJ257" i="11"/>
  <c r="AH257" i="11"/>
  <c r="AG257" i="11"/>
  <c r="AF257" i="11"/>
  <c r="M257" i="11"/>
  <c r="L257" i="11"/>
  <c r="BS256" i="11"/>
  <c r="BM256" i="11"/>
  <c r="BL256" i="11"/>
  <c r="BK256" i="11"/>
  <c r="BI256" i="11"/>
  <c r="BH256" i="11"/>
  <c r="BG256" i="11"/>
  <c r="BE256" i="11"/>
  <c r="BD256" i="11"/>
  <c r="BC256" i="11"/>
  <c r="BA256" i="11"/>
  <c r="AZ256" i="11"/>
  <c r="AY256" i="11"/>
  <c r="AT256" i="11"/>
  <c r="AS256" i="11"/>
  <c r="AR256" i="11"/>
  <c r="AP256" i="11"/>
  <c r="AO256" i="11"/>
  <c r="AN256" i="11"/>
  <c r="AL256" i="11"/>
  <c r="AK256" i="11"/>
  <c r="AJ256" i="11"/>
  <c r="AH256" i="11"/>
  <c r="AG256" i="11"/>
  <c r="AF256" i="11"/>
  <c r="M256" i="11"/>
  <c r="L256" i="11"/>
  <c r="BS255" i="11"/>
  <c r="BM255" i="11"/>
  <c r="BL255" i="11"/>
  <c r="BK255" i="11"/>
  <c r="BI255" i="11"/>
  <c r="BH255" i="11"/>
  <c r="BG255" i="11"/>
  <c r="BE255" i="11"/>
  <c r="BD255" i="11"/>
  <c r="BC255" i="11"/>
  <c r="BA255" i="11"/>
  <c r="AZ255" i="11"/>
  <c r="AY255" i="11"/>
  <c r="AT255" i="11"/>
  <c r="AS255" i="11"/>
  <c r="AR255" i="11"/>
  <c r="AP255" i="11"/>
  <c r="AO255" i="11"/>
  <c r="AN255" i="11"/>
  <c r="AL255" i="11"/>
  <c r="AK255" i="11"/>
  <c r="AJ255" i="11"/>
  <c r="AH255" i="11"/>
  <c r="AG255" i="11"/>
  <c r="AF255" i="11"/>
  <c r="M255" i="11"/>
  <c r="L255" i="11"/>
  <c r="BS254" i="11"/>
  <c r="BM254" i="11"/>
  <c r="BL254" i="11"/>
  <c r="BK254" i="11"/>
  <c r="BI254" i="11"/>
  <c r="BH254" i="11"/>
  <c r="BG254" i="11"/>
  <c r="BE254" i="11"/>
  <c r="BD254" i="11"/>
  <c r="BC254" i="11"/>
  <c r="BA254" i="11"/>
  <c r="AZ254" i="11"/>
  <c r="AY254" i="11"/>
  <c r="AT254" i="11"/>
  <c r="AS254" i="11"/>
  <c r="AR254" i="11"/>
  <c r="AP254" i="11"/>
  <c r="AO254" i="11"/>
  <c r="AN254" i="11"/>
  <c r="AL254" i="11"/>
  <c r="AK254" i="11"/>
  <c r="BO254" i="11" s="1"/>
  <c r="AJ254" i="11"/>
  <c r="AH254" i="11"/>
  <c r="AG254" i="11"/>
  <c r="AF254" i="11"/>
  <c r="BN254" i="11" s="1"/>
  <c r="M254" i="11"/>
  <c r="L254" i="11"/>
  <c r="BS253" i="11"/>
  <c r="BM253" i="11"/>
  <c r="BL253" i="11"/>
  <c r="BK253" i="11"/>
  <c r="BI253" i="11"/>
  <c r="BH253" i="11"/>
  <c r="BG253" i="11"/>
  <c r="BE253" i="11"/>
  <c r="BD253" i="11"/>
  <c r="BC253" i="11"/>
  <c r="BA253" i="11"/>
  <c r="AZ253" i="11"/>
  <c r="AY253" i="11"/>
  <c r="AT253" i="11"/>
  <c r="AS253" i="11"/>
  <c r="AR253" i="11"/>
  <c r="AP253" i="11"/>
  <c r="AO253" i="11"/>
  <c r="AN253" i="11"/>
  <c r="AL253" i="11"/>
  <c r="AK253" i="11"/>
  <c r="AJ253" i="11"/>
  <c r="AH253" i="11"/>
  <c r="AG253" i="11"/>
  <c r="AF253" i="11"/>
  <c r="M253" i="11"/>
  <c r="L253" i="11"/>
  <c r="BS252" i="11"/>
  <c r="BM252" i="11"/>
  <c r="BL252" i="11"/>
  <c r="BK252" i="11"/>
  <c r="BI252" i="11"/>
  <c r="BH252" i="11"/>
  <c r="BG252" i="11"/>
  <c r="BE252" i="11"/>
  <c r="BD252" i="11"/>
  <c r="BC252" i="11"/>
  <c r="BA252" i="11"/>
  <c r="AZ252" i="11"/>
  <c r="AY252" i="11"/>
  <c r="AT252" i="11"/>
  <c r="AS252" i="11"/>
  <c r="AR252" i="11"/>
  <c r="AP252" i="11"/>
  <c r="AO252" i="11"/>
  <c r="AN252" i="11"/>
  <c r="AL252" i="11"/>
  <c r="AK252" i="11"/>
  <c r="AJ252" i="11"/>
  <c r="AH252" i="11"/>
  <c r="AG252" i="11"/>
  <c r="AF252" i="11"/>
  <c r="M252" i="11"/>
  <c r="L252" i="11"/>
  <c r="BS251" i="11"/>
  <c r="BM251" i="11"/>
  <c r="BL251" i="11"/>
  <c r="BK251" i="11"/>
  <c r="BI251" i="11"/>
  <c r="BH251" i="11"/>
  <c r="BG251" i="11"/>
  <c r="BE251" i="11"/>
  <c r="BD251" i="11"/>
  <c r="BC251" i="11"/>
  <c r="BA251" i="11"/>
  <c r="AZ251" i="11"/>
  <c r="AY251" i="11"/>
  <c r="AT251" i="11"/>
  <c r="AS251" i="11"/>
  <c r="AR251" i="11"/>
  <c r="AP251" i="11"/>
  <c r="AO251" i="11"/>
  <c r="AN251" i="11"/>
  <c r="AL251" i="11"/>
  <c r="AK251" i="11"/>
  <c r="AJ251" i="11"/>
  <c r="AH251" i="11"/>
  <c r="AG251" i="11"/>
  <c r="AF251" i="11"/>
  <c r="M251" i="11"/>
  <c r="L251" i="11"/>
  <c r="BS250" i="11"/>
  <c r="BM250" i="11"/>
  <c r="BL250" i="11"/>
  <c r="BK250" i="11"/>
  <c r="BI250" i="11"/>
  <c r="BH250" i="11"/>
  <c r="BG250" i="11"/>
  <c r="BE250" i="11"/>
  <c r="BD250" i="11"/>
  <c r="BC250" i="11"/>
  <c r="BA250" i="11"/>
  <c r="AZ250" i="11"/>
  <c r="AY250" i="11"/>
  <c r="AT250" i="11"/>
  <c r="AS250" i="11"/>
  <c r="AR250" i="11"/>
  <c r="AP250" i="11"/>
  <c r="AO250" i="11"/>
  <c r="AN250" i="11"/>
  <c r="AL250" i="11"/>
  <c r="AK250" i="11"/>
  <c r="AJ250" i="11"/>
  <c r="AH250" i="11"/>
  <c r="AG250" i="11"/>
  <c r="AF250" i="11"/>
  <c r="M250" i="11"/>
  <c r="L250" i="11"/>
  <c r="BS249" i="11"/>
  <c r="BM249" i="11"/>
  <c r="BL249" i="11"/>
  <c r="BK249" i="11"/>
  <c r="BI249" i="11"/>
  <c r="BH249" i="11"/>
  <c r="BG249" i="11"/>
  <c r="BE249" i="11"/>
  <c r="BD249" i="11"/>
  <c r="BC249" i="11"/>
  <c r="BA249" i="11"/>
  <c r="AZ249" i="11"/>
  <c r="AY249" i="11"/>
  <c r="AT249" i="11"/>
  <c r="AS249" i="11"/>
  <c r="AR249" i="11"/>
  <c r="AP249" i="11"/>
  <c r="AO249" i="11"/>
  <c r="AN249" i="11"/>
  <c r="AL249" i="11"/>
  <c r="AK249" i="11"/>
  <c r="AJ249" i="11"/>
  <c r="AH249" i="11"/>
  <c r="AG249" i="11"/>
  <c r="AF249" i="11"/>
  <c r="M249" i="11"/>
  <c r="L249" i="11"/>
  <c r="BS248" i="11"/>
  <c r="BM248" i="11"/>
  <c r="BL248" i="11"/>
  <c r="BK248" i="11"/>
  <c r="BI248" i="11"/>
  <c r="BH248" i="11"/>
  <c r="BG248" i="11"/>
  <c r="BE248" i="11"/>
  <c r="BD248" i="11"/>
  <c r="BC248" i="11"/>
  <c r="BA248" i="11"/>
  <c r="AZ248" i="11"/>
  <c r="AY248" i="11"/>
  <c r="AT248" i="11"/>
  <c r="AS248" i="11"/>
  <c r="AR248" i="11"/>
  <c r="AP248" i="11"/>
  <c r="AO248" i="11"/>
  <c r="AN248" i="11"/>
  <c r="AL248" i="11"/>
  <c r="AK248" i="11"/>
  <c r="AJ248" i="11"/>
  <c r="AH248" i="11"/>
  <c r="AG248" i="11"/>
  <c r="AF248" i="11"/>
  <c r="M248" i="11"/>
  <c r="L248" i="11"/>
  <c r="BS247" i="11"/>
  <c r="BM247" i="11"/>
  <c r="BL247" i="11"/>
  <c r="BK247" i="11"/>
  <c r="BI247" i="11"/>
  <c r="BH247" i="11"/>
  <c r="BG247" i="11"/>
  <c r="BE247" i="11"/>
  <c r="BD247" i="11"/>
  <c r="BC247" i="11"/>
  <c r="BA247" i="11"/>
  <c r="AZ247" i="11"/>
  <c r="AY247" i="11"/>
  <c r="AT247" i="11"/>
  <c r="AS247" i="11"/>
  <c r="AR247" i="11"/>
  <c r="AP247" i="11"/>
  <c r="AO247" i="11"/>
  <c r="AN247" i="11"/>
  <c r="AL247" i="11"/>
  <c r="AK247" i="11"/>
  <c r="AJ247" i="11"/>
  <c r="AH247" i="11"/>
  <c r="AG247" i="11"/>
  <c r="AF247" i="11"/>
  <c r="M247" i="11"/>
  <c r="L247" i="11"/>
  <c r="BS246" i="11"/>
  <c r="BM246" i="11"/>
  <c r="BL246" i="11"/>
  <c r="BK246" i="11"/>
  <c r="BI246" i="11"/>
  <c r="BH246" i="11"/>
  <c r="BG246" i="11"/>
  <c r="BE246" i="11"/>
  <c r="BD246" i="11"/>
  <c r="BC246" i="11"/>
  <c r="BA246" i="11"/>
  <c r="AZ246" i="11"/>
  <c r="AY246" i="11"/>
  <c r="AT246" i="11"/>
  <c r="AS246" i="11"/>
  <c r="AR246" i="11"/>
  <c r="AP246" i="11"/>
  <c r="AO246" i="11"/>
  <c r="AN246" i="11"/>
  <c r="AL246" i="11"/>
  <c r="AK246" i="11"/>
  <c r="BO246" i="11" s="1"/>
  <c r="AJ246" i="11"/>
  <c r="AH246" i="11"/>
  <c r="AG246" i="11"/>
  <c r="AF246" i="11"/>
  <c r="BN246" i="11" s="1"/>
  <c r="M246" i="11"/>
  <c r="L246" i="11"/>
  <c r="BS245" i="11"/>
  <c r="BM245" i="11"/>
  <c r="BL245" i="11"/>
  <c r="BK245" i="11"/>
  <c r="BI245" i="11"/>
  <c r="BH245" i="11"/>
  <c r="BG245" i="11"/>
  <c r="BE245" i="11"/>
  <c r="BD245" i="11"/>
  <c r="BC245" i="11"/>
  <c r="BA245" i="11"/>
  <c r="AZ245" i="11"/>
  <c r="AY245" i="11"/>
  <c r="AT245" i="11"/>
  <c r="AS245" i="11"/>
  <c r="AR245" i="11"/>
  <c r="AP245" i="11"/>
  <c r="AO245" i="11"/>
  <c r="AN245" i="11"/>
  <c r="AL245" i="11"/>
  <c r="AK245" i="11"/>
  <c r="AJ245" i="11"/>
  <c r="AH245" i="11"/>
  <c r="AG245" i="11"/>
  <c r="AF245" i="11"/>
  <c r="M245" i="11"/>
  <c r="L245" i="11"/>
  <c r="BS244" i="11"/>
  <c r="BM244" i="11"/>
  <c r="BL244" i="11"/>
  <c r="BK244" i="11"/>
  <c r="BI244" i="11"/>
  <c r="BH244" i="11"/>
  <c r="BG244" i="11"/>
  <c r="BE244" i="11"/>
  <c r="BD244" i="11"/>
  <c r="BC244" i="11"/>
  <c r="BA244" i="11"/>
  <c r="AZ244" i="11"/>
  <c r="AY244" i="11"/>
  <c r="AT244" i="11"/>
  <c r="AS244" i="11"/>
  <c r="AR244" i="11"/>
  <c r="AP244" i="11"/>
  <c r="AO244" i="11"/>
  <c r="AN244" i="11"/>
  <c r="AL244" i="11"/>
  <c r="AK244" i="11"/>
  <c r="AJ244" i="11"/>
  <c r="AH244" i="11"/>
  <c r="AG244" i="11"/>
  <c r="AF244" i="11"/>
  <c r="M244" i="11"/>
  <c r="L244" i="11"/>
  <c r="BS243" i="11"/>
  <c r="BM243" i="11"/>
  <c r="BL243" i="11"/>
  <c r="BK243" i="11"/>
  <c r="BI243" i="11"/>
  <c r="BH243" i="11"/>
  <c r="BG243" i="11"/>
  <c r="BE243" i="11"/>
  <c r="BD243" i="11"/>
  <c r="BC243" i="11"/>
  <c r="BA243" i="11"/>
  <c r="AZ243" i="11"/>
  <c r="AY243" i="11"/>
  <c r="AT243" i="11"/>
  <c r="AS243" i="11"/>
  <c r="AR243" i="11"/>
  <c r="AP243" i="11"/>
  <c r="AO243" i="11"/>
  <c r="AN243" i="11"/>
  <c r="AL243" i="11"/>
  <c r="AK243" i="11"/>
  <c r="AJ243" i="11"/>
  <c r="AH243" i="11"/>
  <c r="AG243" i="11"/>
  <c r="AF243" i="11"/>
  <c r="M243" i="11"/>
  <c r="L243" i="11"/>
  <c r="BS242" i="11"/>
  <c r="BM242" i="11"/>
  <c r="BL242" i="11"/>
  <c r="BK242" i="11"/>
  <c r="BI242" i="11"/>
  <c r="BH242" i="11"/>
  <c r="BG242" i="11"/>
  <c r="BE242" i="11"/>
  <c r="BD242" i="11"/>
  <c r="BC242" i="11"/>
  <c r="BA242" i="11"/>
  <c r="AZ242" i="11"/>
  <c r="AY242" i="11"/>
  <c r="AT242" i="11"/>
  <c r="AS242" i="11"/>
  <c r="AR242" i="11"/>
  <c r="AP242" i="11"/>
  <c r="AO242" i="11"/>
  <c r="AN242" i="11"/>
  <c r="AL242" i="11"/>
  <c r="AK242" i="11"/>
  <c r="AJ242" i="11"/>
  <c r="AH242" i="11"/>
  <c r="AG242" i="11"/>
  <c r="AF242" i="11"/>
  <c r="M242" i="11"/>
  <c r="L242" i="11"/>
  <c r="BS241" i="11"/>
  <c r="BM241" i="11"/>
  <c r="BL241" i="11"/>
  <c r="BK241" i="11"/>
  <c r="BI241" i="11"/>
  <c r="BH241" i="11"/>
  <c r="BG241" i="11"/>
  <c r="BE241" i="11"/>
  <c r="BD241" i="11"/>
  <c r="BC241" i="11"/>
  <c r="BA241" i="11"/>
  <c r="AZ241" i="11"/>
  <c r="AY241" i="11"/>
  <c r="AT241" i="11"/>
  <c r="AS241" i="11"/>
  <c r="AR241" i="11"/>
  <c r="AP241" i="11"/>
  <c r="AO241" i="11"/>
  <c r="AN241" i="11"/>
  <c r="AL241" i="11"/>
  <c r="AK241" i="11"/>
  <c r="AJ241" i="11"/>
  <c r="AH241" i="11"/>
  <c r="AG241" i="11"/>
  <c r="AF241" i="11"/>
  <c r="M241" i="11"/>
  <c r="L241" i="11"/>
  <c r="BS240" i="11"/>
  <c r="BM240" i="11"/>
  <c r="BL240" i="11"/>
  <c r="BK240" i="11"/>
  <c r="BI240" i="11"/>
  <c r="BH240" i="11"/>
  <c r="BG240" i="11"/>
  <c r="BE240" i="11"/>
  <c r="BD240" i="11"/>
  <c r="BC240" i="11"/>
  <c r="BA240" i="11"/>
  <c r="AZ240" i="11"/>
  <c r="AY240" i="11"/>
  <c r="AT240" i="11"/>
  <c r="AS240" i="11"/>
  <c r="AR240" i="11"/>
  <c r="AP240" i="11"/>
  <c r="AO240" i="11"/>
  <c r="AN240" i="11"/>
  <c r="AL240" i="11"/>
  <c r="AK240" i="11"/>
  <c r="AJ240" i="11"/>
  <c r="AH240" i="11"/>
  <c r="AG240" i="11"/>
  <c r="AF240" i="11"/>
  <c r="M240" i="11"/>
  <c r="L240" i="11"/>
  <c r="BS239" i="11"/>
  <c r="BM239" i="11"/>
  <c r="BL239" i="11"/>
  <c r="BK239" i="11"/>
  <c r="BI239" i="11"/>
  <c r="BH239" i="11"/>
  <c r="BG239" i="11"/>
  <c r="BE239" i="11"/>
  <c r="BD239" i="11"/>
  <c r="BC239" i="11"/>
  <c r="BA239" i="11"/>
  <c r="AZ239" i="11"/>
  <c r="AY239" i="11"/>
  <c r="AT239" i="11"/>
  <c r="AS239" i="11"/>
  <c r="AR239" i="11"/>
  <c r="AP239" i="11"/>
  <c r="AO239" i="11"/>
  <c r="AN239" i="11"/>
  <c r="AL239" i="11"/>
  <c r="AK239" i="11"/>
  <c r="AJ239" i="11"/>
  <c r="AH239" i="11"/>
  <c r="AG239" i="11"/>
  <c r="AF239" i="11"/>
  <c r="M239" i="11"/>
  <c r="L239" i="11"/>
  <c r="BS238" i="11"/>
  <c r="BM238" i="11"/>
  <c r="BL238" i="11"/>
  <c r="BK238" i="11"/>
  <c r="BI238" i="11"/>
  <c r="BH238" i="11"/>
  <c r="BG238" i="11"/>
  <c r="BE238" i="11"/>
  <c r="BD238" i="11"/>
  <c r="BC238" i="11"/>
  <c r="BA238" i="11"/>
  <c r="AZ238" i="11"/>
  <c r="AY238" i="11"/>
  <c r="AT238" i="11"/>
  <c r="AS238" i="11"/>
  <c r="AR238" i="11"/>
  <c r="AP238" i="11"/>
  <c r="AO238" i="11"/>
  <c r="AN238" i="11"/>
  <c r="AL238" i="11"/>
  <c r="AK238" i="11"/>
  <c r="AJ238" i="11"/>
  <c r="AH238" i="11"/>
  <c r="AG238" i="11"/>
  <c r="AF238" i="11"/>
  <c r="M238" i="11"/>
  <c r="L238" i="11"/>
  <c r="BS237" i="11"/>
  <c r="BN237" i="11"/>
  <c r="BE237" i="11"/>
  <c r="BP237" i="11" s="1"/>
  <c r="BX237" i="11" s="1"/>
  <c r="BD237" i="11"/>
  <c r="BC237" i="11"/>
  <c r="BS236" i="11"/>
  <c r="BM236" i="11"/>
  <c r="BL236" i="11"/>
  <c r="BK236" i="11"/>
  <c r="BI236" i="11"/>
  <c r="BH236" i="11"/>
  <c r="BG236" i="11"/>
  <c r="BE236" i="11"/>
  <c r="BD236" i="11"/>
  <c r="BC236" i="11"/>
  <c r="BA236" i="11"/>
  <c r="AZ236" i="11"/>
  <c r="AY236" i="11"/>
  <c r="AT236" i="11"/>
  <c r="AS236" i="11"/>
  <c r="AR236" i="11"/>
  <c r="AP236" i="11"/>
  <c r="AO236" i="11"/>
  <c r="AN236" i="11"/>
  <c r="AL236" i="11"/>
  <c r="AK236" i="11"/>
  <c r="AJ236" i="11"/>
  <c r="AH236" i="11"/>
  <c r="AG236" i="11"/>
  <c r="AF236" i="11"/>
  <c r="M236" i="11"/>
  <c r="L236" i="11"/>
  <c r="BS235" i="11"/>
  <c r="BM235" i="11"/>
  <c r="BL235" i="11"/>
  <c r="BK235" i="11"/>
  <c r="BI235" i="11"/>
  <c r="BH235" i="11"/>
  <c r="BG235" i="11"/>
  <c r="BE235" i="11"/>
  <c r="BD235" i="11"/>
  <c r="BC235" i="11"/>
  <c r="BA235" i="11"/>
  <c r="AZ235" i="11"/>
  <c r="AY235" i="11"/>
  <c r="AT235" i="11"/>
  <c r="AS235" i="11"/>
  <c r="AR235" i="11"/>
  <c r="AP235" i="11"/>
  <c r="AO235" i="11"/>
  <c r="AN235" i="11"/>
  <c r="AL235" i="11"/>
  <c r="AK235" i="11"/>
  <c r="AJ235" i="11"/>
  <c r="AH235" i="11"/>
  <c r="AG235" i="11"/>
  <c r="AF235" i="11"/>
  <c r="M235" i="11"/>
  <c r="L235" i="11"/>
  <c r="BS234" i="11"/>
  <c r="BM234" i="11"/>
  <c r="BL234" i="11"/>
  <c r="BK234" i="11"/>
  <c r="BI234" i="11"/>
  <c r="BH234" i="11"/>
  <c r="BG234" i="11"/>
  <c r="BE234" i="11"/>
  <c r="BD234" i="11"/>
  <c r="BC234" i="11"/>
  <c r="BA234" i="11"/>
  <c r="AZ234" i="11"/>
  <c r="AY234" i="11"/>
  <c r="AT234" i="11"/>
  <c r="AS234" i="11"/>
  <c r="AR234" i="11"/>
  <c r="AP234" i="11"/>
  <c r="AO234" i="11"/>
  <c r="AN234" i="11"/>
  <c r="AL234" i="11"/>
  <c r="AK234" i="11"/>
  <c r="AJ234" i="11"/>
  <c r="AH234" i="11"/>
  <c r="AG234" i="11"/>
  <c r="AF234" i="11"/>
  <c r="M234" i="11"/>
  <c r="L234" i="11"/>
  <c r="BS233" i="11"/>
  <c r="BM233" i="11"/>
  <c r="BL233" i="11"/>
  <c r="BK233" i="11"/>
  <c r="BI233" i="11"/>
  <c r="BH233" i="11"/>
  <c r="BG233" i="11"/>
  <c r="BE233" i="11"/>
  <c r="BD233" i="11"/>
  <c r="BC233" i="11"/>
  <c r="BA233" i="11"/>
  <c r="AZ233" i="11"/>
  <c r="AY233" i="11"/>
  <c r="AT233" i="11"/>
  <c r="AS233" i="11"/>
  <c r="AR233" i="11"/>
  <c r="AP233" i="11"/>
  <c r="AO233" i="11"/>
  <c r="AN233" i="11"/>
  <c r="AL233" i="11"/>
  <c r="AK233" i="11"/>
  <c r="AJ233" i="11"/>
  <c r="AH233" i="11"/>
  <c r="AG233" i="11"/>
  <c r="AF233" i="11"/>
  <c r="M233" i="11"/>
  <c r="L233" i="11"/>
  <c r="BS232" i="11"/>
  <c r="BM232" i="11"/>
  <c r="BL232" i="11"/>
  <c r="BK232" i="11"/>
  <c r="BI232" i="11"/>
  <c r="BH232" i="11"/>
  <c r="BG232" i="11"/>
  <c r="BE232" i="11"/>
  <c r="BD232" i="11"/>
  <c r="BC232" i="11"/>
  <c r="BA232" i="11"/>
  <c r="AZ232" i="11"/>
  <c r="AY232" i="11"/>
  <c r="AT232" i="11"/>
  <c r="AS232" i="11"/>
  <c r="AR232" i="11"/>
  <c r="AP232" i="11"/>
  <c r="AO232" i="11"/>
  <c r="AN232" i="11"/>
  <c r="AL232" i="11"/>
  <c r="AK232" i="11"/>
  <c r="AJ232" i="11"/>
  <c r="AH232" i="11"/>
  <c r="AG232" i="11"/>
  <c r="AF232" i="11"/>
  <c r="M232" i="11"/>
  <c r="L232" i="11"/>
  <c r="BS231" i="11"/>
  <c r="BM231" i="11"/>
  <c r="BL231" i="11"/>
  <c r="BK231" i="11"/>
  <c r="BI231" i="11"/>
  <c r="BH231" i="11"/>
  <c r="BG231" i="11"/>
  <c r="BE231" i="11"/>
  <c r="BD231" i="11"/>
  <c r="BC231" i="11"/>
  <c r="BA231" i="11"/>
  <c r="AZ231" i="11"/>
  <c r="AY231" i="11"/>
  <c r="AT231" i="11"/>
  <c r="AS231" i="11"/>
  <c r="AR231" i="11"/>
  <c r="AP231" i="11"/>
  <c r="AO231" i="11"/>
  <c r="AN231" i="11"/>
  <c r="AL231" i="11"/>
  <c r="AK231" i="11"/>
  <c r="AJ231" i="11"/>
  <c r="AH231" i="11"/>
  <c r="AG231" i="11"/>
  <c r="AF231" i="11"/>
  <c r="M231" i="11"/>
  <c r="L231" i="11"/>
  <c r="BS230" i="11"/>
  <c r="BM230" i="11"/>
  <c r="BL230" i="11"/>
  <c r="BK230" i="11"/>
  <c r="BI230" i="11"/>
  <c r="BH230" i="11"/>
  <c r="BG230" i="11"/>
  <c r="BE230" i="11"/>
  <c r="BD230" i="11"/>
  <c r="BC230" i="11"/>
  <c r="BA230" i="11"/>
  <c r="AZ230" i="11"/>
  <c r="AY230" i="11"/>
  <c r="AT230" i="11"/>
  <c r="AS230" i="11"/>
  <c r="AR230" i="11"/>
  <c r="AP230" i="11"/>
  <c r="AO230" i="11"/>
  <c r="AN230" i="11"/>
  <c r="AL230" i="11"/>
  <c r="AK230" i="11"/>
  <c r="AJ230" i="11"/>
  <c r="AH230" i="11"/>
  <c r="AG230" i="11"/>
  <c r="AF230" i="11"/>
  <c r="M230" i="11"/>
  <c r="L230" i="11"/>
  <c r="BS229" i="11"/>
  <c r="BM229" i="11"/>
  <c r="BL229" i="11"/>
  <c r="BK229" i="11"/>
  <c r="BI229" i="11"/>
  <c r="BH229" i="11"/>
  <c r="BG229" i="11"/>
  <c r="BE229" i="11"/>
  <c r="BD229" i="11"/>
  <c r="BC229" i="11"/>
  <c r="BA229" i="11"/>
  <c r="AZ229" i="11"/>
  <c r="AY229" i="11"/>
  <c r="AT229" i="11"/>
  <c r="AS229" i="11"/>
  <c r="AR229" i="11"/>
  <c r="AP229" i="11"/>
  <c r="AO229" i="11"/>
  <c r="AN229" i="11"/>
  <c r="AL229" i="11"/>
  <c r="AK229" i="11"/>
  <c r="AJ229" i="11"/>
  <c r="AH229" i="11"/>
  <c r="AG229" i="11"/>
  <c r="AF229" i="11"/>
  <c r="M229" i="11"/>
  <c r="L229" i="11"/>
  <c r="BS228" i="11"/>
  <c r="BM228" i="11"/>
  <c r="BL228" i="11"/>
  <c r="BK228" i="11"/>
  <c r="BI228" i="11"/>
  <c r="BH228" i="11"/>
  <c r="BG228" i="11"/>
  <c r="BE228" i="11"/>
  <c r="BD228" i="11"/>
  <c r="BC228" i="11"/>
  <c r="BA228" i="11"/>
  <c r="AZ228" i="11"/>
  <c r="AY228" i="11"/>
  <c r="AT228" i="11"/>
  <c r="AS228" i="11"/>
  <c r="AR228" i="11"/>
  <c r="AP228" i="11"/>
  <c r="AO228" i="11"/>
  <c r="AN228" i="11"/>
  <c r="AL228" i="11"/>
  <c r="AK228" i="11"/>
  <c r="AJ228" i="11"/>
  <c r="AH228" i="11"/>
  <c r="AG228" i="11"/>
  <c r="AF228" i="11"/>
  <c r="M228" i="11"/>
  <c r="L228" i="11"/>
  <c r="BS227" i="11"/>
  <c r="BM227" i="11"/>
  <c r="BL227" i="11"/>
  <c r="BK227" i="11"/>
  <c r="BI227" i="11"/>
  <c r="BH227" i="11"/>
  <c r="BG227" i="11"/>
  <c r="BE227" i="11"/>
  <c r="BD227" i="11"/>
  <c r="BC227" i="11"/>
  <c r="BA227" i="11"/>
  <c r="AZ227" i="11"/>
  <c r="AY227" i="11"/>
  <c r="AT227" i="11"/>
  <c r="AS227" i="11"/>
  <c r="AR227" i="11"/>
  <c r="AP227" i="11"/>
  <c r="AO227" i="11"/>
  <c r="AN227" i="11"/>
  <c r="AL227" i="11"/>
  <c r="AK227" i="11"/>
  <c r="AJ227" i="11"/>
  <c r="AH227" i="11"/>
  <c r="AG227" i="11"/>
  <c r="AF227" i="11"/>
  <c r="M227" i="11"/>
  <c r="L227" i="11"/>
  <c r="BS226" i="11"/>
  <c r="BM226" i="11"/>
  <c r="BL226" i="11"/>
  <c r="BK226" i="11"/>
  <c r="BI226" i="11"/>
  <c r="BH226" i="11"/>
  <c r="BG226" i="11"/>
  <c r="BE226" i="11"/>
  <c r="BD226" i="11"/>
  <c r="BC226" i="11"/>
  <c r="BA226" i="11"/>
  <c r="AZ226" i="11"/>
  <c r="AY226" i="11"/>
  <c r="AT226" i="11"/>
  <c r="AS226" i="11"/>
  <c r="AR226" i="11"/>
  <c r="AP226" i="11"/>
  <c r="AO226" i="11"/>
  <c r="AN226" i="11"/>
  <c r="AL226" i="11"/>
  <c r="AK226" i="11"/>
  <c r="AJ226" i="11"/>
  <c r="AH226" i="11"/>
  <c r="AG226" i="11"/>
  <c r="AF226" i="11"/>
  <c r="M226" i="11"/>
  <c r="L226" i="11"/>
  <c r="BS225" i="11"/>
  <c r="BM225" i="11"/>
  <c r="BL225" i="11"/>
  <c r="BK225" i="11"/>
  <c r="BI225" i="11"/>
  <c r="BH225" i="11"/>
  <c r="BG225" i="11"/>
  <c r="BE225" i="11"/>
  <c r="BD225" i="11"/>
  <c r="BC225" i="11"/>
  <c r="BA225" i="11"/>
  <c r="AZ225" i="11"/>
  <c r="AY225" i="11"/>
  <c r="AT225" i="11"/>
  <c r="AS225" i="11"/>
  <c r="AR225" i="11"/>
  <c r="AP225" i="11"/>
  <c r="AO225" i="11"/>
  <c r="AN225" i="11"/>
  <c r="AL225" i="11"/>
  <c r="AK225" i="11"/>
  <c r="AJ225" i="11"/>
  <c r="AH225" i="11"/>
  <c r="AG225" i="11"/>
  <c r="AF225" i="11"/>
  <c r="M225" i="11"/>
  <c r="L225" i="11"/>
  <c r="BS224" i="11"/>
  <c r="BM224" i="11"/>
  <c r="BL224" i="11"/>
  <c r="BK224" i="11"/>
  <c r="BI224" i="11"/>
  <c r="BH224" i="11"/>
  <c r="BG224" i="11"/>
  <c r="BE224" i="11"/>
  <c r="BD224" i="11"/>
  <c r="BC224" i="11"/>
  <c r="BA224" i="11"/>
  <c r="AZ224" i="11"/>
  <c r="AY224" i="11"/>
  <c r="AT224" i="11"/>
  <c r="AS224" i="11"/>
  <c r="AR224" i="11"/>
  <c r="AP224" i="11"/>
  <c r="AO224" i="11"/>
  <c r="AN224" i="11"/>
  <c r="AL224" i="11"/>
  <c r="AK224" i="11"/>
  <c r="AJ224" i="11"/>
  <c r="AH224" i="11"/>
  <c r="AG224" i="11"/>
  <c r="AF224" i="11"/>
  <c r="M224" i="11"/>
  <c r="L224" i="11"/>
  <c r="BS223" i="11"/>
  <c r="BM223" i="11"/>
  <c r="BL223" i="11"/>
  <c r="BK223" i="11"/>
  <c r="BI223" i="11"/>
  <c r="BH223" i="11"/>
  <c r="BG223" i="11"/>
  <c r="BE223" i="11"/>
  <c r="BD223" i="11"/>
  <c r="BC223" i="11"/>
  <c r="BA223" i="11"/>
  <c r="AZ223" i="11"/>
  <c r="AY223" i="11"/>
  <c r="AT223" i="11"/>
  <c r="AS223" i="11"/>
  <c r="AR223" i="11"/>
  <c r="AP223" i="11"/>
  <c r="AO223" i="11"/>
  <c r="AN223" i="11"/>
  <c r="AL223" i="11"/>
  <c r="AK223" i="11"/>
  <c r="AJ223" i="11"/>
  <c r="AH223" i="11"/>
  <c r="AG223" i="11"/>
  <c r="AF223" i="11"/>
  <c r="M223" i="11"/>
  <c r="L223" i="11"/>
  <c r="BS222" i="11"/>
  <c r="BM222" i="11"/>
  <c r="BL222" i="11"/>
  <c r="BK222" i="11"/>
  <c r="BI222" i="11"/>
  <c r="BH222" i="11"/>
  <c r="BG222" i="11"/>
  <c r="BE222" i="11"/>
  <c r="BD222" i="11"/>
  <c r="BC222" i="11"/>
  <c r="BA222" i="11"/>
  <c r="AZ222" i="11"/>
  <c r="AY222" i="11"/>
  <c r="AT222" i="11"/>
  <c r="AS222" i="11"/>
  <c r="AR222" i="11"/>
  <c r="AP222" i="11"/>
  <c r="AO222" i="11"/>
  <c r="AN222" i="11"/>
  <c r="AL222" i="11"/>
  <c r="AK222" i="11"/>
  <c r="AJ222" i="11"/>
  <c r="AH222" i="11"/>
  <c r="AG222" i="11"/>
  <c r="AF222" i="11"/>
  <c r="M222" i="11"/>
  <c r="L222" i="11"/>
  <c r="BS221" i="11"/>
  <c r="BM221" i="11"/>
  <c r="BL221" i="11"/>
  <c r="BK221" i="11"/>
  <c r="BI221" i="11"/>
  <c r="BH221" i="11"/>
  <c r="BG221" i="11"/>
  <c r="BE221" i="11"/>
  <c r="BD221" i="11"/>
  <c r="BC221" i="11"/>
  <c r="BA221" i="11"/>
  <c r="AZ221" i="11"/>
  <c r="AY221" i="11"/>
  <c r="AT221" i="11"/>
  <c r="AS221" i="11"/>
  <c r="AR221" i="11"/>
  <c r="AP221" i="11"/>
  <c r="AO221" i="11"/>
  <c r="AN221" i="11"/>
  <c r="AL221" i="11"/>
  <c r="AK221" i="11"/>
  <c r="AJ221" i="11"/>
  <c r="AH221" i="11"/>
  <c r="AG221" i="11"/>
  <c r="AF221" i="11"/>
  <c r="M221" i="11"/>
  <c r="L221" i="11"/>
  <c r="BS220" i="11"/>
  <c r="BM220" i="11"/>
  <c r="BL220" i="11"/>
  <c r="BK220" i="11"/>
  <c r="BI220" i="11"/>
  <c r="BH220" i="11"/>
  <c r="BG220" i="11"/>
  <c r="BE220" i="11"/>
  <c r="BD220" i="11"/>
  <c r="BC220" i="11"/>
  <c r="BA220" i="11"/>
  <c r="AZ220" i="11"/>
  <c r="AY220" i="11"/>
  <c r="AT220" i="11"/>
  <c r="AS220" i="11"/>
  <c r="AR220" i="11"/>
  <c r="AP220" i="11"/>
  <c r="AO220" i="11"/>
  <c r="AN220" i="11"/>
  <c r="AL220" i="11"/>
  <c r="AK220" i="11"/>
  <c r="AJ220" i="11"/>
  <c r="AH220" i="11"/>
  <c r="AG220" i="11"/>
  <c r="AF220" i="11"/>
  <c r="M220" i="11"/>
  <c r="L220" i="11"/>
  <c r="BS219" i="11"/>
  <c r="BM219" i="11"/>
  <c r="BL219" i="11"/>
  <c r="BK219" i="11"/>
  <c r="BI219" i="11"/>
  <c r="BH219" i="11"/>
  <c r="BG219" i="11"/>
  <c r="BE219" i="11"/>
  <c r="BD219" i="11"/>
  <c r="BC219" i="11"/>
  <c r="BA219" i="11"/>
  <c r="AZ219" i="11"/>
  <c r="AY219" i="11"/>
  <c r="AT219" i="11"/>
  <c r="AS219" i="11"/>
  <c r="AR219" i="11"/>
  <c r="AP219" i="11"/>
  <c r="AO219" i="11"/>
  <c r="AN219" i="11"/>
  <c r="AL219" i="11"/>
  <c r="AK219" i="11"/>
  <c r="AJ219" i="11"/>
  <c r="AH219" i="11"/>
  <c r="AG219" i="11"/>
  <c r="AF219" i="11"/>
  <c r="M219" i="11"/>
  <c r="L219" i="11"/>
  <c r="BS218" i="11"/>
  <c r="BM218" i="11"/>
  <c r="BL218" i="11"/>
  <c r="BK218" i="11"/>
  <c r="BI218" i="11"/>
  <c r="BH218" i="11"/>
  <c r="BG218" i="11"/>
  <c r="BE218" i="11"/>
  <c r="BD218" i="11"/>
  <c r="BC218" i="11"/>
  <c r="BA218" i="11"/>
  <c r="AZ218" i="11"/>
  <c r="AY218" i="11"/>
  <c r="AT218" i="11"/>
  <c r="AS218" i="11"/>
  <c r="AR218" i="11"/>
  <c r="AP218" i="11"/>
  <c r="AO218" i="11"/>
  <c r="AN218" i="11"/>
  <c r="AL218" i="11"/>
  <c r="AK218" i="11"/>
  <c r="AJ218" i="11"/>
  <c r="AH218" i="11"/>
  <c r="AG218" i="11"/>
  <c r="AF218" i="11"/>
  <c r="M218" i="11"/>
  <c r="L218" i="11"/>
  <c r="BS217" i="11"/>
  <c r="BM217" i="11"/>
  <c r="BL217" i="11"/>
  <c r="BK217" i="11"/>
  <c r="BI217" i="11"/>
  <c r="BH217" i="11"/>
  <c r="BG217" i="11"/>
  <c r="BE217" i="11"/>
  <c r="BD217" i="11"/>
  <c r="BC217" i="11"/>
  <c r="BA217" i="11"/>
  <c r="AZ217" i="11"/>
  <c r="AY217" i="11"/>
  <c r="AT217" i="11"/>
  <c r="AS217" i="11"/>
  <c r="AR217" i="11"/>
  <c r="AP217" i="11"/>
  <c r="AO217" i="11"/>
  <c r="AN217" i="11"/>
  <c r="AL217" i="11"/>
  <c r="AK217" i="11"/>
  <c r="AJ217" i="11"/>
  <c r="AH217" i="11"/>
  <c r="AG217" i="11"/>
  <c r="AF217" i="11"/>
  <c r="M217" i="11"/>
  <c r="L217" i="11"/>
  <c r="BS216" i="11"/>
  <c r="BM216" i="11"/>
  <c r="BL216" i="11"/>
  <c r="BK216" i="11"/>
  <c r="BI216" i="11"/>
  <c r="BH216" i="11"/>
  <c r="BG216" i="11"/>
  <c r="BE216" i="11"/>
  <c r="BD216" i="11"/>
  <c r="BC216" i="11"/>
  <c r="BA216" i="11"/>
  <c r="AZ216" i="11"/>
  <c r="AY216" i="11"/>
  <c r="AT216" i="11"/>
  <c r="AS216" i="11"/>
  <c r="AR216" i="11"/>
  <c r="AP216" i="11"/>
  <c r="AO216" i="11"/>
  <c r="AN216" i="11"/>
  <c r="AL216" i="11"/>
  <c r="AK216" i="11"/>
  <c r="AJ216" i="11"/>
  <c r="AH216" i="11"/>
  <c r="AG216" i="11"/>
  <c r="AF216" i="11"/>
  <c r="M216" i="11"/>
  <c r="L216" i="11"/>
  <c r="BS215" i="11"/>
  <c r="BM215" i="11"/>
  <c r="BL215" i="11"/>
  <c r="BK215" i="11"/>
  <c r="BI215" i="11"/>
  <c r="BH215" i="11"/>
  <c r="BG215" i="11"/>
  <c r="BE215" i="11"/>
  <c r="BD215" i="11"/>
  <c r="BC215" i="11"/>
  <c r="BA215" i="11"/>
  <c r="AZ215" i="11"/>
  <c r="AY215" i="11"/>
  <c r="AT215" i="11"/>
  <c r="AS215" i="11"/>
  <c r="AR215" i="11"/>
  <c r="AP215" i="11"/>
  <c r="AO215" i="11"/>
  <c r="AN215" i="11"/>
  <c r="AL215" i="11"/>
  <c r="AK215" i="11"/>
  <c r="AJ215" i="11"/>
  <c r="AH215" i="11"/>
  <c r="AG215" i="11"/>
  <c r="AF215" i="11"/>
  <c r="M215" i="11"/>
  <c r="L215" i="11"/>
  <c r="BS214" i="11"/>
  <c r="BM214" i="11"/>
  <c r="BL214" i="11"/>
  <c r="BK214" i="11"/>
  <c r="BI214" i="11"/>
  <c r="BH214" i="11"/>
  <c r="BG214" i="11"/>
  <c r="BE214" i="11"/>
  <c r="BD214" i="11"/>
  <c r="BC214" i="11"/>
  <c r="BA214" i="11"/>
  <c r="AZ214" i="11"/>
  <c r="AY214" i="11"/>
  <c r="AT214" i="11"/>
  <c r="AS214" i="11"/>
  <c r="AR214" i="11"/>
  <c r="AP214" i="11"/>
  <c r="AO214" i="11"/>
  <c r="AN214" i="11"/>
  <c r="AL214" i="11"/>
  <c r="AK214" i="11"/>
  <c r="AJ214" i="11"/>
  <c r="AF214" i="11"/>
  <c r="M214" i="11"/>
  <c r="L214" i="11"/>
  <c r="BS213" i="11"/>
  <c r="BM213" i="11"/>
  <c r="BL213" i="11"/>
  <c r="BK213" i="11"/>
  <c r="BI213" i="11"/>
  <c r="BH213" i="11"/>
  <c r="BG213" i="11"/>
  <c r="BE213" i="11"/>
  <c r="BD213" i="11"/>
  <c r="BC213" i="11"/>
  <c r="BA213" i="11"/>
  <c r="AZ213" i="11"/>
  <c r="AY213" i="11"/>
  <c r="AT213" i="11"/>
  <c r="AS213" i="11"/>
  <c r="AR213" i="11"/>
  <c r="AP213" i="11"/>
  <c r="AO213" i="11"/>
  <c r="AN213" i="11"/>
  <c r="AL213" i="11"/>
  <c r="AK213" i="11"/>
  <c r="AJ213" i="11"/>
  <c r="AH213" i="11"/>
  <c r="AG213" i="11"/>
  <c r="AF213" i="11"/>
  <c r="M213" i="11"/>
  <c r="L213" i="11"/>
  <c r="BS212" i="11"/>
  <c r="BM212" i="11"/>
  <c r="BL212" i="11"/>
  <c r="BK212" i="11"/>
  <c r="BI212" i="11"/>
  <c r="BH212" i="11"/>
  <c r="BG212" i="11"/>
  <c r="BE212" i="11"/>
  <c r="BD212" i="11"/>
  <c r="BC212" i="11"/>
  <c r="BA212" i="11"/>
  <c r="AZ212" i="11"/>
  <c r="AY212" i="11"/>
  <c r="AT212" i="11"/>
  <c r="AS212" i="11"/>
  <c r="AR212" i="11"/>
  <c r="AP212" i="11"/>
  <c r="AO212" i="11"/>
  <c r="AN212" i="11"/>
  <c r="AL212" i="11"/>
  <c r="AK212" i="11"/>
  <c r="AJ212" i="11"/>
  <c r="AH212" i="11"/>
  <c r="AG212" i="11"/>
  <c r="AF212" i="11"/>
  <c r="M212" i="11"/>
  <c r="L212" i="11"/>
  <c r="BM211" i="11"/>
  <c r="BL211" i="11"/>
  <c r="BK211" i="11"/>
  <c r="BJ211" i="11"/>
  <c r="BI211" i="11"/>
  <c r="BH211" i="11"/>
  <c r="BG211" i="11"/>
  <c r="BF211" i="11"/>
  <c r="BE211" i="11"/>
  <c r="BD211" i="11"/>
  <c r="BC211" i="11"/>
  <c r="BA211" i="11"/>
  <c r="AZ211" i="11"/>
  <c r="AY211" i="11"/>
  <c r="AQ211" i="11"/>
  <c r="AP211" i="11"/>
  <c r="AO211" i="11"/>
  <c r="AN211" i="11"/>
  <c r="AL211" i="11"/>
  <c r="AK211" i="11"/>
  <c r="AJ211" i="11"/>
  <c r="AH211" i="11"/>
  <c r="AG211" i="11"/>
  <c r="AF211" i="11"/>
  <c r="M211" i="11"/>
  <c r="L211" i="11"/>
  <c r="BS210" i="11"/>
  <c r="BM210" i="11"/>
  <c r="BL210" i="11"/>
  <c r="BK210" i="11"/>
  <c r="BI210" i="11"/>
  <c r="BH210" i="11"/>
  <c r="BG210" i="11"/>
  <c r="BE210" i="11"/>
  <c r="BD210" i="11"/>
  <c r="BC210" i="11"/>
  <c r="BA210" i="11"/>
  <c r="AZ210" i="11"/>
  <c r="AY210" i="11"/>
  <c r="AT210" i="11"/>
  <c r="AS210" i="11"/>
  <c r="AR210" i="11"/>
  <c r="AP210" i="11"/>
  <c r="AO210" i="11"/>
  <c r="AN210" i="11"/>
  <c r="AL210" i="11"/>
  <c r="AK210" i="11"/>
  <c r="AJ210" i="11"/>
  <c r="AH210" i="11"/>
  <c r="AG210" i="11"/>
  <c r="AF210" i="11"/>
  <c r="M210" i="11"/>
  <c r="L210" i="11"/>
  <c r="BS209" i="11"/>
  <c r="BM209" i="11"/>
  <c r="BL209" i="11"/>
  <c r="BK209" i="11"/>
  <c r="BI209" i="11"/>
  <c r="BH209" i="11"/>
  <c r="BG209" i="11"/>
  <c r="BE209" i="11"/>
  <c r="BD209" i="11"/>
  <c r="BC209" i="11"/>
  <c r="BA209" i="11"/>
  <c r="AZ209" i="11"/>
  <c r="AY209" i="11"/>
  <c r="AT209" i="11"/>
  <c r="AS209" i="11"/>
  <c r="AR209" i="11"/>
  <c r="AP209" i="11"/>
  <c r="AO209" i="11"/>
  <c r="AN209" i="11"/>
  <c r="AL209" i="11"/>
  <c r="AK209" i="11"/>
  <c r="AJ209" i="11"/>
  <c r="AH209" i="11"/>
  <c r="AG209" i="11"/>
  <c r="AF209" i="11"/>
  <c r="M209" i="11"/>
  <c r="L209" i="11"/>
  <c r="BS208" i="11"/>
  <c r="BM208" i="11"/>
  <c r="BL208" i="11"/>
  <c r="BK208" i="11"/>
  <c r="BI208" i="11"/>
  <c r="BH208" i="11"/>
  <c r="BG208" i="11"/>
  <c r="BE208" i="11"/>
  <c r="BD208" i="11"/>
  <c r="BC208" i="11"/>
  <c r="BA208" i="11"/>
  <c r="AZ208" i="11"/>
  <c r="AY208" i="11"/>
  <c r="AT208" i="11"/>
  <c r="AS208" i="11"/>
  <c r="AR208" i="11"/>
  <c r="AP208" i="11"/>
  <c r="AO208" i="11"/>
  <c r="AN208" i="11"/>
  <c r="AL208" i="11"/>
  <c r="AK208" i="11"/>
  <c r="AJ208" i="11"/>
  <c r="AH208" i="11"/>
  <c r="AG208" i="11"/>
  <c r="AF208" i="11"/>
  <c r="M208" i="11"/>
  <c r="L208" i="11"/>
  <c r="BS207" i="11"/>
  <c r="BM207" i="11"/>
  <c r="BL207" i="11"/>
  <c r="BK207" i="11"/>
  <c r="BI207" i="11"/>
  <c r="BH207" i="11"/>
  <c r="BG207" i="11"/>
  <c r="BE207" i="11"/>
  <c r="BD207" i="11"/>
  <c r="BC207" i="11"/>
  <c r="BA207" i="11"/>
  <c r="AZ207" i="11"/>
  <c r="AY207" i="11"/>
  <c r="AT207" i="11"/>
  <c r="AS207" i="11"/>
  <c r="AR207" i="11"/>
  <c r="AP207" i="11"/>
  <c r="AO207" i="11"/>
  <c r="AN207" i="11"/>
  <c r="AL207" i="11"/>
  <c r="AK207" i="11"/>
  <c r="AJ207" i="11"/>
  <c r="AH207" i="11"/>
  <c r="AG207" i="11"/>
  <c r="AF207" i="11"/>
  <c r="M207" i="11"/>
  <c r="L207" i="11"/>
  <c r="BS206" i="11"/>
  <c r="BM206" i="11"/>
  <c r="BL206" i="11"/>
  <c r="BK206" i="11"/>
  <c r="BI206" i="11"/>
  <c r="BH206" i="11"/>
  <c r="BG206" i="11"/>
  <c r="BE206" i="11"/>
  <c r="BD206" i="11"/>
  <c r="BC206" i="11"/>
  <c r="BA206" i="11"/>
  <c r="AZ206" i="11"/>
  <c r="AY206" i="11"/>
  <c r="AT206" i="11"/>
  <c r="AS206" i="11"/>
  <c r="AR206" i="11"/>
  <c r="AP206" i="11"/>
  <c r="AO206" i="11"/>
  <c r="AN206" i="11"/>
  <c r="AL206" i="11"/>
  <c r="AK206" i="11"/>
  <c r="AJ206" i="11"/>
  <c r="AH206" i="11"/>
  <c r="AG206" i="11"/>
  <c r="AF206" i="11"/>
  <c r="M206" i="11"/>
  <c r="L206" i="11"/>
  <c r="BS205" i="11"/>
  <c r="BM205" i="11"/>
  <c r="BL205" i="11"/>
  <c r="BK205" i="11"/>
  <c r="BI205" i="11"/>
  <c r="BH205" i="11"/>
  <c r="BG205" i="11"/>
  <c r="BE205" i="11"/>
  <c r="BD205" i="11"/>
  <c r="BC205" i="11"/>
  <c r="BA205" i="11"/>
  <c r="AZ205" i="11"/>
  <c r="AY205" i="11"/>
  <c r="AT205" i="11"/>
  <c r="AS205" i="11"/>
  <c r="AR205" i="11"/>
  <c r="AP205" i="11"/>
  <c r="AO205" i="11"/>
  <c r="AN205" i="11"/>
  <c r="AL205" i="11"/>
  <c r="AK205" i="11"/>
  <c r="AJ205" i="11"/>
  <c r="AH205" i="11"/>
  <c r="AG205" i="11"/>
  <c r="AF205" i="11"/>
  <c r="M205" i="11"/>
  <c r="L205" i="11"/>
  <c r="BS204" i="11"/>
  <c r="BM204" i="11"/>
  <c r="BL204" i="11"/>
  <c r="BK204" i="11"/>
  <c r="BI204" i="11"/>
  <c r="BH204" i="11"/>
  <c r="BG204" i="11"/>
  <c r="BE204" i="11"/>
  <c r="BD204" i="11"/>
  <c r="BC204" i="11"/>
  <c r="BA204" i="11"/>
  <c r="AZ204" i="11"/>
  <c r="AY204" i="11"/>
  <c r="AT204" i="11"/>
  <c r="AS204" i="11"/>
  <c r="AR204" i="11"/>
  <c r="AP204" i="11"/>
  <c r="AO204" i="11"/>
  <c r="AN204" i="11"/>
  <c r="AL204" i="11"/>
  <c r="AK204" i="11"/>
  <c r="AJ204" i="11"/>
  <c r="AH204" i="11"/>
  <c r="AG204" i="11"/>
  <c r="AF204" i="11"/>
  <c r="M204" i="11"/>
  <c r="L204" i="11"/>
  <c r="BS203" i="11"/>
  <c r="BM203" i="11"/>
  <c r="BL203" i="11"/>
  <c r="BK203" i="11"/>
  <c r="BI203" i="11"/>
  <c r="BH203" i="11"/>
  <c r="BG203" i="11"/>
  <c r="BE203" i="11"/>
  <c r="BD203" i="11"/>
  <c r="BC203" i="11"/>
  <c r="BA203" i="11"/>
  <c r="AZ203" i="11"/>
  <c r="AY203" i="11"/>
  <c r="AT203" i="11"/>
  <c r="AS203" i="11"/>
  <c r="AR203" i="11"/>
  <c r="AP203" i="11"/>
  <c r="AO203" i="11"/>
  <c r="AN203" i="11"/>
  <c r="AL203" i="11"/>
  <c r="AK203" i="11"/>
  <c r="AJ203" i="11"/>
  <c r="AH203" i="11"/>
  <c r="AG203" i="11"/>
  <c r="AF203" i="11"/>
  <c r="M203" i="11"/>
  <c r="L203" i="11"/>
  <c r="BS202" i="11"/>
  <c r="BM202" i="11"/>
  <c r="BL202" i="11"/>
  <c r="BK202" i="11"/>
  <c r="BI202" i="11"/>
  <c r="BH202" i="11"/>
  <c r="BG202" i="11"/>
  <c r="BE202" i="11"/>
  <c r="BD202" i="11"/>
  <c r="BC202" i="11"/>
  <c r="BA202" i="11"/>
  <c r="AZ202" i="11"/>
  <c r="AY202" i="11"/>
  <c r="AT202" i="11"/>
  <c r="AS202" i="11"/>
  <c r="AR202" i="11"/>
  <c r="AP202" i="11"/>
  <c r="AO202" i="11"/>
  <c r="AN202" i="11"/>
  <c r="AL202" i="11"/>
  <c r="AK202" i="11"/>
  <c r="AJ202" i="11"/>
  <c r="AH202" i="11"/>
  <c r="AG202" i="11"/>
  <c r="AF202" i="11"/>
  <c r="M202" i="11"/>
  <c r="L202" i="11"/>
  <c r="BS201" i="11"/>
  <c r="BM201" i="11"/>
  <c r="BL201" i="11"/>
  <c r="BK201" i="11"/>
  <c r="BI201" i="11"/>
  <c r="BH201" i="11"/>
  <c r="BG201" i="11"/>
  <c r="BE201" i="11"/>
  <c r="BD201" i="11"/>
  <c r="BC201" i="11"/>
  <c r="BA201" i="11"/>
  <c r="AZ201" i="11"/>
  <c r="AY201" i="11"/>
  <c r="AT201" i="11"/>
  <c r="AS201" i="11"/>
  <c r="AR201" i="11"/>
  <c r="AP201" i="11"/>
  <c r="AO201" i="11"/>
  <c r="AN201" i="11"/>
  <c r="AL201" i="11"/>
  <c r="AK201" i="11"/>
  <c r="AJ201" i="11"/>
  <c r="AH201" i="11"/>
  <c r="AG201" i="11"/>
  <c r="AF201" i="11"/>
  <c r="M201" i="11"/>
  <c r="L201" i="11"/>
  <c r="BS200" i="11"/>
  <c r="BM200" i="11"/>
  <c r="BL200" i="11"/>
  <c r="BK200" i="11"/>
  <c r="BI200" i="11"/>
  <c r="BH200" i="11"/>
  <c r="BG200" i="11"/>
  <c r="BE200" i="11"/>
  <c r="BD200" i="11"/>
  <c r="BC200" i="11"/>
  <c r="BA200" i="11"/>
  <c r="AZ200" i="11"/>
  <c r="AY200" i="11"/>
  <c r="AT200" i="11"/>
  <c r="AS200" i="11"/>
  <c r="AR200" i="11"/>
  <c r="AP200" i="11"/>
  <c r="AO200" i="11"/>
  <c r="AN200" i="11"/>
  <c r="AL200" i="11"/>
  <c r="AK200" i="11"/>
  <c r="AJ200" i="11"/>
  <c r="AH200" i="11"/>
  <c r="AG200" i="11"/>
  <c r="AF200" i="11"/>
  <c r="M200" i="11"/>
  <c r="L200" i="11"/>
  <c r="BS199" i="11"/>
  <c r="BM199" i="11"/>
  <c r="BL199" i="11"/>
  <c r="BK199" i="11"/>
  <c r="BI199" i="11"/>
  <c r="BH199" i="11"/>
  <c r="BG199" i="11"/>
  <c r="BE199" i="11"/>
  <c r="BD199" i="11"/>
  <c r="BC199" i="11"/>
  <c r="BA199" i="11"/>
  <c r="AZ199" i="11"/>
  <c r="AY199" i="11"/>
  <c r="AT199" i="11"/>
  <c r="AS199" i="11"/>
  <c r="AR199" i="11"/>
  <c r="AP199" i="11"/>
  <c r="AO199" i="11"/>
  <c r="AN199" i="11"/>
  <c r="AL199" i="11"/>
  <c r="AK199" i="11"/>
  <c r="AJ199" i="11"/>
  <c r="AH199" i="11"/>
  <c r="AG199" i="11"/>
  <c r="AF199" i="11"/>
  <c r="M199" i="11"/>
  <c r="L199" i="11"/>
  <c r="BS198" i="11"/>
  <c r="BM198" i="11"/>
  <c r="BL198" i="11"/>
  <c r="BK198" i="11"/>
  <c r="BI198" i="11"/>
  <c r="BH198" i="11"/>
  <c r="BG198" i="11"/>
  <c r="BE198" i="11"/>
  <c r="BD198" i="11"/>
  <c r="BC198" i="11"/>
  <c r="BA198" i="11"/>
  <c r="AZ198" i="11"/>
  <c r="AY198" i="11"/>
  <c r="AT198" i="11"/>
  <c r="AS198" i="11"/>
  <c r="AR198" i="11"/>
  <c r="AP198" i="11"/>
  <c r="AO198" i="11"/>
  <c r="AN198" i="11"/>
  <c r="AL198" i="11"/>
  <c r="AK198" i="11"/>
  <c r="AJ198" i="11"/>
  <c r="AH198" i="11"/>
  <c r="AG198" i="11"/>
  <c r="AF198" i="11"/>
  <c r="M198" i="11"/>
  <c r="L198" i="11"/>
  <c r="BS197" i="11"/>
  <c r="BM197" i="11"/>
  <c r="BL197" i="11"/>
  <c r="BK197" i="11"/>
  <c r="BI197" i="11"/>
  <c r="BH197" i="11"/>
  <c r="BG197" i="11"/>
  <c r="BE197" i="11"/>
  <c r="BD197" i="11"/>
  <c r="BC197" i="11"/>
  <c r="BA197" i="11"/>
  <c r="AZ197" i="11"/>
  <c r="AY197" i="11"/>
  <c r="AT197" i="11"/>
  <c r="AS197" i="11"/>
  <c r="AR197" i="11"/>
  <c r="AP197" i="11"/>
  <c r="AO197" i="11"/>
  <c r="AN197" i="11"/>
  <c r="AL197" i="11"/>
  <c r="AK197" i="11"/>
  <c r="AJ197" i="11"/>
  <c r="AH197" i="11"/>
  <c r="AG197" i="11"/>
  <c r="AF197" i="11"/>
  <c r="M197" i="11"/>
  <c r="L197" i="11"/>
  <c r="BS196" i="11"/>
  <c r="BM196" i="11"/>
  <c r="BL196" i="11"/>
  <c r="BK196" i="11"/>
  <c r="BI196" i="11"/>
  <c r="BH196" i="11"/>
  <c r="BG196" i="11"/>
  <c r="BE196" i="11"/>
  <c r="BD196" i="11"/>
  <c r="BC196" i="11"/>
  <c r="BA196" i="11"/>
  <c r="AZ196" i="11"/>
  <c r="AY196" i="11"/>
  <c r="AT196" i="11"/>
  <c r="AS196" i="11"/>
  <c r="AR196" i="11"/>
  <c r="AP196" i="11"/>
  <c r="AO196" i="11"/>
  <c r="AN196" i="11"/>
  <c r="AL196" i="11"/>
  <c r="AK196" i="11"/>
  <c r="AJ196" i="11"/>
  <c r="AH196" i="11"/>
  <c r="AG196" i="11"/>
  <c r="AF196" i="11"/>
  <c r="M196" i="11"/>
  <c r="L196" i="11"/>
  <c r="BS195" i="11"/>
  <c r="BM195" i="11"/>
  <c r="BL195" i="11"/>
  <c r="BK195" i="11"/>
  <c r="BI195" i="11"/>
  <c r="BH195" i="11"/>
  <c r="BG195" i="11"/>
  <c r="BE195" i="11"/>
  <c r="BD195" i="11"/>
  <c r="BC195" i="11"/>
  <c r="BA195" i="11"/>
  <c r="AZ195" i="11"/>
  <c r="AY195" i="11"/>
  <c r="AT195" i="11"/>
  <c r="AS195" i="11"/>
  <c r="AR195" i="11"/>
  <c r="AP195" i="11"/>
  <c r="AO195" i="11"/>
  <c r="AN195" i="11"/>
  <c r="AL195" i="11"/>
  <c r="AK195" i="11"/>
  <c r="AJ195" i="11"/>
  <c r="AH195" i="11"/>
  <c r="AG195" i="11"/>
  <c r="AF195" i="11"/>
  <c r="M195" i="11"/>
  <c r="L195" i="11"/>
  <c r="BS194" i="11"/>
  <c r="BM194" i="11"/>
  <c r="BL194" i="11"/>
  <c r="BK194" i="11"/>
  <c r="BI194" i="11"/>
  <c r="BH194" i="11"/>
  <c r="BG194" i="11"/>
  <c r="BE194" i="11"/>
  <c r="BD194" i="11"/>
  <c r="BC194" i="11"/>
  <c r="BA194" i="11"/>
  <c r="AZ194" i="11"/>
  <c r="AY194" i="11"/>
  <c r="AT194" i="11"/>
  <c r="AS194" i="11"/>
  <c r="AR194" i="11"/>
  <c r="AP194" i="11"/>
  <c r="AO194" i="11"/>
  <c r="AN194" i="11"/>
  <c r="AL194" i="11"/>
  <c r="AK194" i="11"/>
  <c r="AJ194" i="11"/>
  <c r="AH194" i="11"/>
  <c r="AG194" i="11"/>
  <c r="AF194" i="11"/>
  <c r="M194" i="11"/>
  <c r="L194" i="11"/>
  <c r="BS193" i="11"/>
  <c r="BM193" i="11"/>
  <c r="BL193" i="11"/>
  <c r="BK193" i="11"/>
  <c r="BI193" i="11"/>
  <c r="BH193" i="11"/>
  <c r="BG193" i="11"/>
  <c r="BE193" i="11"/>
  <c r="BD193" i="11"/>
  <c r="BC193" i="11"/>
  <c r="BA193" i="11"/>
  <c r="AZ193" i="11"/>
  <c r="AY193" i="11"/>
  <c r="AT193" i="11"/>
  <c r="AS193" i="11"/>
  <c r="AR193" i="11"/>
  <c r="AP193" i="11"/>
  <c r="AO193" i="11"/>
  <c r="AN193" i="11"/>
  <c r="AL193" i="11"/>
  <c r="AK193" i="11"/>
  <c r="AJ193" i="11"/>
  <c r="AH193" i="11"/>
  <c r="AG193" i="11"/>
  <c r="AF193" i="11"/>
  <c r="M193" i="11"/>
  <c r="L193" i="11"/>
  <c r="BS192" i="11"/>
  <c r="BM192" i="11"/>
  <c r="BL192" i="11"/>
  <c r="BK192" i="11"/>
  <c r="BI192" i="11"/>
  <c r="BH192" i="11"/>
  <c r="BG192" i="11"/>
  <c r="BE192" i="11"/>
  <c r="BD192" i="11"/>
  <c r="BC192" i="11"/>
  <c r="BA192" i="11"/>
  <c r="AZ192" i="11"/>
  <c r="AY192" i="11"/>
  <c r="AT192" i="11"/>
  <c r="AS192" i="11"/>
  <c r="AR192" i="11"/>
  <c r="AP192" i="11"/>
  <c r="AO192" i="11"/>
  <c r="AN192" i="11"/>
  <c r="AL192" i="11"/>
  <c r="AK192" i="11"/>
  <c r="AJ192" i="11"/>
  <c r="AH192" i="11"/>
  <c r="AG192" i="11"/>
  <c r="AF192" i="11"/>
  <c r="M192" i="11"/>
  <c r="L192" i="11"/>
  <c r="BS191" i="11"/>
  <c r="BM191" i="11"/>
  <c r="BL191" i="11"/>
  <c r="BK191" i="11"/>
  <c r="BI191" i="11"/>
  <c r="BH191" i="11"/>
  <c r="BG191" i="11"/>
  <c r="BE191" i="11"/>
  <c r="BD191" i="11"/>
  <c r="BC191" i="11"/>
  <c r="BA191" i="11"/>
  <c r="AZ191" i="11"/>
  <c r="AY191" i="11"/>
  <c r="AT191" i="11"/>
  <c r="AS191" i="11"/>
  <c r="AR191" i="11"/>
  <c r="AP191" i="11"/>
  <c r="AO191" i="11"/>
  <c r="AN191" i="11"/>
  <c r="AL191" i="11"/>
  <c r="AK191" i="11"/>
  <c r="AJ191" i="11"/>
  <c r="AH191" i="11"/>
  <c r="AG191" i="11"/>
  <c r="AF191" i="11"/>
  <c r="M191" i="11"/>
  <c r="L191" i="11"/>
  <c r="BS190" i="11"/>
  <c r="BM190" i="11"/>
  <c r="BL190" i="11"/>
  <c r="BK190" i="11"/>
  <c r="BI190" i="11"/>
  <c r="BH190" i="11"/>
  <c r="BG190" i="11"/>
  <c r="BE190" i="11"/>
  <c r="BD190" i="11"/>
  <c r="BC190" i="11"/>
  <c r="BA190" i="11"/>
  <c r="AZ190" i="11"/>
  <c r="AY190" i="11"/>
  <c r="AT190" i="11"/>
  <c r="AS190" i="11"/>
  <c r="AR190" i="11"/>
  <c r="AP190" i="11"/>
  <c r="AO190" i="11"/>
  <c r="AN190" i="11"/>
  <c r="AL190" i="11"/>
  <c r="AK190" i="11"/>
  <c r="AJ190" i="11"/>
  <c r="AH190" i="11"/>
  <c r="AG190" i="11"/>
  <c r="AF190" i="11"/>
  <c r="M190" i="11"/>
  <c r="L190" i="11"/>
  <c r="BS189" i="11"/>
  <c r="BM189" i="11"/>
  <c r="BL189" i="11"/>
  <c r="BK189" i="11"/>
  <c r="BI189" i="11"/>
  <c r="BH189" i="11"/>
  <c r="BG189" i="11"/>
  <c r="BE189" i="11"/>
  <c r="BD189" i="11"/>
  <c r="BC189" i="11"/>
  <c r="BA189" i="11"/>
  <c r="AZ189" i="11"/>
  <c r="AY189" i="11"/>
  <c r="AT189" i="11"/>
  <c r="AS189" i="11"/>
  <c r="AR189" i="11"/>
  <c r="AP189" i="11"/>
  <c r="AO189" i="11"/>
  <c r="AN189" i="11"/>
  <c r="AL189" i="11"/>
  <c r="AK189" i="11"/>
  <c r="AJ189" i="11"/>
  <c r="AH189" i="11"/>
  <c r="AG189" i="11"/>
  <c r="AF189" i="11"/>
  <c r="M189" i="11"/>
  <c r="L189" i="11"/>
  <c r="BS188" i="11"/>
  <c r="BM188" i="11"/>
  <c r="BL188" i="11"/>
  <c r="BK188" i="11"/>
  <c r="BI188" i="11"/>
  <c r="BH188" i="11"/>
  <c r="BG188" i="11"/>
  <c r="BE188" i="11"/>
  <c r="BD188" i="11"/>
  <c r="BC188" i="11"/>
  <c r="BA188" i="11"/>
  <c r="AZ188" i="11"/>
  <c r="AY188" i="11"/>
  <c r="AT188" i="11"/>
  <c r="AS188" i="11"/>
  <c r="AR188" i="11"/>
  <c r="AP188" i="11"/>
  <c r="AO188" i="11"/>
  <c r="AN188" i="11"/>
  <c r="AL188" i="11"/>
  <c r="AK188" i="11"/>
  <c r="AJ188" i="11"/>
  <c r="AH188" i="11"/>
  <c r="AG188" i="11"/>
  <c r="AF188" i="11"/>
  <c r="M188" i="11"/>
  <c r="L188" i="11"/>
  <c r="BS187" i="11"/>
  <c r="BM187" i="11"/>
  <c r="BL187" i="11"/>
  <c r="BK187" i="11"/>
  <c r="BI187" i="11"/>
  <c r="BH187" i="11"/>
  <c r="BG187" i="11"/>
  <c r="BE187" i="11"/>
  <c r="BD187" i="11"/>
  <c r="BC187" i="11"/>
  <c r="BA187" i="11"/>
  <c r="AZ187" i="11"/>
  <c r="AY187" i="11"/>
  <c r="AT187" i="11"/>
  <c r="AS187" i="11"/>
  <c r="AR187" i="11"/>
  <c r="AP187" i="11"/>
  <c r="AO187" i="11"/>
  <c r="AN187" i="11"/>
  <c r="AL187" i="11"/>
  <c r="AK187" i="11"/>
  <c r="AJ187" i="11"/>
  <c r="AH187" i="11"/>
  <c r="AG187" i="11"/>
  <c r="AF187" i="11"/>
  <c r="M187" i="11"/>
  <c r="L187" i="11"/>
  <c r="BS186" i="11"/>
  <c r="BM186" i="11"/>
  <c r="BL186" i="11"/>
  <c r="BK186" i="11"/>
  <c r="BI186" i="11"/>
  <c r="BH186" i="11"/>
  <c r="BG186" i="11"/>
  <c r="BE186" i="11"/>
  <c r="BD186" i="11"/>
  <c r="BC186" i="11"/>
  <c r="BA186" i="11"/>
  <c r="AZ186" i="11"/>
  <c r="AY186" i="11"/>
  <c r="AT186" i="11"/>
  <c r="AS186" i="11"/>
  <c r="AR186" i="11"/>
  <c r="AP186" i="11"/>
  <c r="AO186" i="11"/>
  <c r="AN186" i="11"/>
  <c r="AL186" i="11"/>
  <c r="AK186" i="11"/>
  <c r="AJ186" i="11"/>
  <c r="AH186" i="11"/>
  <c r="AG186" i="11"/>
  <c r="AF186" i="11"/>
  <c r="M186" i="11"/>
  <c r="L186" i="11"/>
  <c r="BS185" i="11"/>
  <c r="BM185" i="11"/>
  <c r="BL185" i="11"/>
  <c r="BK185" i="11"/>
  <c r="BI185" i="11"/>
  <c r="BH185" i="11"/>
  <c r="BG185" i="11"/>
  <c r="BE185" i="11"/>
  <c r="BD185" i="11"/>
  <c r="BC185" i="11"/>
  <c r="BA185" i="11"/>
  <c r="AZ185" i="11"/>
  <c r="AY185" i="11"/>
  <c r="AT185" i="11"/>
  <c r="AS185" i="11"/>
  <c r="AR185" i="11"/>
  <c r="AP185" i="11"/>
  <c r="AO185" i="11"/>
  <c r="AN185" i="11"/>
  <c r="AL185" i="11"/>
  <c r="AK185" i="11"/>
  <c r="AJ185" i="11"/>
  <c r="AH185" i="11"/>
  <c r="AG185" i="11"/>
  <c r="AF185" i="11"/>
  <c r="M185" i="11"/>
  <c r="L185" i="11"/>
  <c r="BS184" i="11"/>
  <c r="BM184" i="11"/>
  <c r="BL184" i="11"/>
  <c r="BK184" i="11"/>
  <c r="BI184" i="11"/>
  <c r="BH184" i="11"/>
  <c r="BG184" i="11"/>
  <c r="BE184" i="11"/>
  <c r="BD184" i="11"/>
  <c r="BC184" i="11"/>
  <c r="BA184" i="11"/>
  <c r="AZ184" i="11"/>
  <c r="AY184" i="11"/>
  <c r="AT184" i="11"/>
  <c r="AS184" i="11"/>
  <c r="AR184" i="11"/>
  <c r="AP184" i="11"/>
  <c r="AO184" i="11"/>
  <c r="AN184" i="11"/>
  <c r="AL184" i="11"/>
  <c r="AK184" i="11"/>
  <c r="AJ184" i="11"/>
  <c r="AH184" i="11"/>
  <c r="AG184" i="11"/>
  <c r="AF184" i="11"/>
  <c r="M184" i="11"/>
  <c r="L184" i="11"/>
  <c r="BS183" i="11"/>
  <c r="BM183" i="11"/>
  <c r="BL183" i="11"/>
  <c r="BK183" i="11"/>
  <c r="BI183" i="11"/>
  <c r="BH183" i="11"/>
  <c r="BG183" i="11"/>
  <c r="BE183" i="11"/>
  <c r="BD183" i="11"/>
  <c r="BC183" i="11"/>
  <c r="BA183" i="11"/>
  <c r="AZ183" i="11"/>
  <c r="AY183" i="11"/>
  <c r="AT183" i="11"/>
  <c r="AS183" i="11"/>
  <c r="AR183" i="11"/>
  <c r="AP183" i="11"/>
  <c r="AO183" i="11"/>
  <c r="AN183" i="11"/>
  <c r="AL183" i="11"/>
  <c r="AK183" i="11"/>
  <c r="AJ183" i="11"/>
  <c r="AH183" i="11"/>
  <c r="AG183" i="11"/>
  <c r="AF183" i="11"/>
  <c r="M183" i="11"/>
  <c r="L183" i="11"/>
  <c r="BS182" i="11"/>
  <c r="BM182" i="11"/>
  <c r="BL182" i="11"/>
  <c r="BK182" i="11"/>
  <c r="BI182" i="11"/>
  <c r="BH182" i="11"/>
  <c r="BG182" i="11"/>
  <c r="BE182" i="11"/>
  <c r="BD182" i="11"/>
  <c r="BC182" i="11"/>
  <c r="BA182" i="11"/>
  <c r="AZ182" i="11"/>
  <c r="AY182" i="11"/>
  <c r="AT182" i="11"/>
  <c r="AS182" i="11"/>
  <c r="AR182" i="11"/>
  <c r="AP182" i="11"/>
  <c r="AO182" i="11"/>
  <c r="AN182" i="11"/>
  <c r="AL182" i="11"/>
  <c r="AK182" i="11"/>
  <c r="AJ182" i="11"/>
  <c r="AH182" i="11"/>
  <c r="AG182" i="11"/>
  <c r="AF182" i="11"/>
  <c r="M182" i="11"/>
  <c r="L182" i="11"/>
  <c r="BS181" i="11"/>
  <c r="BM181" i="11"/>
  <c r="BL181" i="11"/>
  <c r="BK181" i="11"/>
  <c r="BI181" i="11"/>
  <c r="BH181" i="11"/>
  <c r="BG181" i="11"/>
  <c r="BE181" i="11"/>
  <c r="BD181" i="11"/>
  <c r="BC181" i="11"/>
  <c r="BA181" i="11"/>
  <c r="AZ181" i="11"/>
  <c r="AY181" i="11"/>
  <c r="AT181" i="11"/>
  <c r="AS181" i="11"/>
  <c r="AR181" i="11"/>
  <c r="AP181" i="11"/>
  <c r="AO181" i="11"/>
  <c r="AN181" i="11"/>
  <c r="AL181" i="11"/>
  <c r="AK181" i="11"/>
  <c r="AJ181" i="11"/>
  <c r="AH181" i="11"/>
  <c r="AG181" i="11"/>
  <c r="AF181" i="11"/>
  <c r="M181" i="11"/>
  <c r="L181" i="11"/>
  <c r="BS180" i="11"/>
  <c r="BM180" i="11"/>
  <c r="BL180" i="11"/>
  <c r="BK180" i="11"/>
  <c r="BI180" i="11"/>
  <c r="BH180" i="11"/>
  <c r="BG180" i="11"/>
  <c r="BE180" i="11"/>
  <c r="BD180" i="11"/>
  <c r="BC180" i="11"/>
  <c r="BA180" i="11"/>
  <c r="AZ180" i="11"/>
  <c r="AY180" i="11"/>
  <c r="AT180" i="11"/>
  <c r="AS180" i="11"/>
  <c r="AR180" i="11"/>
  <c r="AP180" i="11"/>
  <c r="AO180" i="11"/>
  <c r="AN180" i="11"/>
  <c r="AL180" i="11"/>
  <c r="AK180" i="11"/>
  <c r="AJ180" i="11"/>
  <c r="AH180" i="11"/>
  <c r="AG180" i="11"/>
  <c r="AF180" i="11"/>
  <c r="M180" i="11"/>
  <c r="L180" i="11"/>
  <c r="BS179" i="11"/>
  <c r="BM179" i="11"/>
  <c r="BL179" i="11"/>
  <c r="BK179" i="11"/>
  <c r="BI179" i="11"/>
  <c r="BH179" i="11"/>
  <c r="BG179" i="11"/>
  <c r="BE179" i="11"/>
  <c r="BD179" i="11"/>
  <c r="BC179" i="11"/>
  <c r="BA179" i="11"/>
  <c r="AZ179" i="11"/>
  <c r="AY179" i="11"/>
  <c r="AT179" i="11"/>
  <c r="AS179" i="11"/>
  <c r="AR179" i="11"/>
  <c r="AP179" i="11"/>
  <c r="AO179" i="11"/>
  <c r="AN179" i="11"/>
  <c r="AL179" i="11"/>
  <c r="AK179" i="11"/>
  <c r="AJ179" i="11"/>
  <c r="AH179" i="11"/>
  <c r="AG179" i="11"/>
  <c r="AF179" i="11"/>
  <c r="M179" i="11"/>
  <c r="L179" i="11"/>
  <c r="BS178" i="11"/>
  <c r="BM178" i="11"/>
  <c r="BL178" i="11"/>
  <c r="BK178" i="11"/>
  <c r="BI178" i="11"/>
  <c r="BH178" i="11"/>
  <c r="BG178" i="11"/>
  <c r="BE178" i="11"/>
  <c r="BD178" i="11"/>
  <c r="BC178" i="11"/>
  <c r="BA178" i="11"/>
  <c r="AZ178" i="11"/>
  <c r="AY178" i="11"/>
  <c r="AT178" i="11"/>
  <c r="AS178" i="11"/>
  <c r="AR178" i="11"/>
  <c r="AP178" i="11"/>
  <c r="AO178" i="11"/>
  <c r="AN178" i="11"/>
  <c r="AL178" i="11"/>
  <c r="AK178" i="11"/>
  <c r="AJ178" i="11"/>
  <c r="AH178" i="11"/>
  <c r="AG178" i="11"/>
  <c r="AF178" i="11"/>
  <c r="M178" i="11"/>
  <c r="L178" i="11"/>
  <c r="BS177" i="11"/>
  <c r="BM177" i="11"/>
  <c r="BL177" i="11"/>
  <c r="BK177" i="11"/>
  <c r="BI177" i="11"/>
  <c r="BH177" i="11"/>
  <c r="BG177" i="11"/>
  <c r="BE177" i="11"/>
  <c r="BD177" i="11"/>
  <c r="BC177" i="11"/>
  <c r="BA177" i="11"/>
  <c r="AZ177" i="11"/>
  <c r="AY177" i="11"/>
  <c r="AT177" i="11"/>
  <c r="AS177" i="11"/>
  <c r="AR177" i="11"/>
  <c r="AP177" i="11"/>
  <c r="AO177" i="11"/>
  <c r="AN177" i="11"/>
  <c r="AL177" i="11"/>
  <c r="AK177" i="11"/>
  <c r="AJ177" i="11"/>
  <c r="AH177" i="11"/>
  <c r="AG177" i="11"/>
  <c r="AF177" i="11"/>
  <c r="M177" i="11"/>
  <c r="L177" i="11"/>
  <c r="BS176" i="11"/>
  <c r="BM176" i="11"/>
  <c r="BL176" i="11"/>
  <c r="BK176" i="11"/>
  <c r="BI176" i="11"/>
  <c r="BH176" i="11"/>
  <c r="BG176" i="11"/>
  <c r="BE176" i="11"/>
  <c r="BD176" i="11"/>
  <c r="BC176" i="11"/>
  <c r="BA176" i="11"/>
  <c r="AZ176" i="11"/>
  <c r="AY176" i="11"/>
  <c r="AT176" i="11"/>
  <c r="AS176" i="11"/>
  <c r="AR176" i="11"/>
  <c r="AP176" i="11"/>
  <c r="AO176" i="11"/>
  <c r="AN176" i="11"/>
  <c r="AL176" i="11"/>
  <c r="AK176" i="11"/>
  <c r="AJ176" i="11"/>
  <c r="AH176" i="11"/>
  <c r="AG176" i="11"/>
  <c r="AF176" i="11"/>
  <c r="M176" i="11"/>
  <c r="L176" i="11"/>
  <c r="BS175" i="11"/>
  <c r="BM175" i="11"/>
  <c r="BL175" i="11"/>
  <c r="BK175" i="11"/>
  <c r="BI175" i="11"/>
  <c r="BH175" i="11"/>
  <c r="BG175" i="11"/>
  <c r="BE175" i="11"/>
  <c r="BD175" i="11"/>
  <c r="BC175" i="11"/>
  <c r="BA175" i="11"/>
  <c r="AZ175" i="11"/>
  <c r="AY175" i="11"/>
  <c r="AT175" i="11"/>
  <c r="AS175" i="11"/>
  <c r="AR175" i="11"/>
  <c r="AP175" i="11"/>
  <c r="AO175" i="11"/>
  <c r="AN175" i="11"/>
  <c r="AL175" i="11"/>
  <c r="AK175" i="11"/>
  <c r="AJ175" i="11"/>
  <c r="AH175" i="11"/>
  <c r="AG175" i="11"/>
  <c r="AF175" i="11"/>
  <c r="M175" i="11"/>
  <c r="L175" i="11"/>
  <c r="BS174" i="11"/>
  <c r="BM174" i="11"/>
  <c r="BL174" i="11"/>
  <c r="BK174" i="11"/>
  <c r="BI174" i="11"/>
  <c r="BH174" i="11"/>
  <c r="BG174" i="11"/>
  <c r="BE174" i="11"/>
  <c r="BD174" i="11"/>
  <c r="BC174" i="11"/>
  <c r="BA174" i="11"/>
  <c r="AZ174" i="11"/>
  <c r="AY174" i="11"/>
  <c r="AT174" i="11"/>
  <c r="AS174" i="11"/>
  <c r="AR174" i="11"/>
  <c r="AP174" i="11"/>
  <c r="AO174" i="11"/>
  <c r="AN174" i="11"/>
  <c r="AL174" i="11"/>
  <c r="AK174" i="11"/>
  <c r="AJ174" i="11"/>
  <c r="AH174" i="11"/>
  <c r="AG174" i="11"/>
  <c r="AF174" i="11"/>
  <c r="M174" i="11"/>
  <c r="L174" i="11"/>
  <c r="BS173" i="11"/>
  <c r="BM173" i="11"/>
  <c r="BL173" i="11"/>
  <c r="BK173" i="11"/>
  <c r="BI173" i="11"/>
  <c r="BH173" i="11"/>
  <c r="BG173" i="11"/>
  <c r="BE173" i="11"/>
  <c r="BD173" i="11"/>
  <c r="BC173" i="11"/>
  <c r="BA173" i="11"/>
  <c r="AZ173" i="11"/>
  <c r="AY173" i="11"/>
  <c r="AT173" i="11"/>
  <c r="AS173" i="11"/>
  <c r="AR173" i="11"/>
  <c r="AP173" i="11"/>
  <c r="AO173" i="11"/>
  <c r="AN173" i="11"/>
  <c r="AL173" i="11"/>
  <c r="AK173" i="11"/>
  <c r="AJ173" i="11"/>
  <c r="AH173" i="11"/>
  <c r="AG173" i="11"/>
  <c r="AF173" i="11"/>
  <c r="M173" i="11"/>
  <c r="L173" i="11"/>
  <c r="BS172" i="11"/>
  <c r="BM172" i="11"/>
  <c r="BL172" i="11"/>
  <c r="BK172" i="11"/>
  <c r="BI172" i="11"/>
  <c r="BH172" i="11"/>
  <c r="BG172" i="11"/>
  <c r="BE172" i="11"/>
  <c r="BD172" i="11"/>
  <c r="BC172" i="11"/>
  <c r="BA172" i="11"/>
  <c r="AZ172" i="11"/>
  <c r="AY172" i="11"/>
  <c r="AT172" i="11"/>
  <c r="AS172" i="11"/>
  <c r="AR172" i="11"/>
  <c r="AP172" i="11"/>
  <c r="AO172" i="11"/>
  <c r="AN172" i="11"/>
  <c r="AL172" i="11"/>
  <c r="AK172" i="11"/>
  <c r="AJ172" i="11"/>
  <c r="AH172" i="11"/>
  <c r="AG172" i="11"/>
  <c r="AF172" i="11"/>
  <c r="M172" i="11"/>
  <c r="L172" i="11"/>
  <c r="BS171" i="11"/>
  <c r="BM171" i="11"/>
  <c r="BL171" i="11"/>
  <c r="BK171" i="11"/>
  <c r="BI171" i="11"/>
  <c r="BH171" i="11"/>
  <c r="BG171" i="11"/>
  <c r="BE171" i="11"/>
  <c r="BD171" i="11"/>
  <c r="BC171" i="11"/>
  <c r="BA171" i="11"/>
  <c r="AZ171" i="11"/>
  <c r="AY171" i="11"/>
  <c r="AT171" i="11"/>
  <c r="AS171" i="11"/>
  <c r="AR171" i="11"/>
  <c r="AP171" i="11"/>
  <c r="AO171" i="11"/>
  <c r="AN171" i="11"/>
  <c r="AL171" i="11"/>
  <c r="AK171" i="11"/>
  <c r="AJ171" i="11"/>
  <c r="AH171" i="11"/>
  <c r="AG171" i="11"/>
  <c r="AF171" i="11"/>
  <c r="M171" i="11"/>
  <c r="L171" i="11"/>
  <c r="BS170" i="11"/>
  <c r="BM170" i="11"/>
  <c r="BL170" i="11"/>
  <c r="BK170" i="11"/>
  <c r="BI170" i="11"/>
  <c r="BH170" i="11"/>
  <c r="BG170" i="11"/>
  <c r="BE170" i="11"/>
  <c r="BD170" i="11"/>
  <c r="BC170" i="11"/>
  <c r="BA170" i="11"/>
  <c r="AZ170" i="11"/>
  <c r="AY170" i="11"/>
  <c r="AT170" i="11"/>
  <c r="AS170" i="11"/>
  <c r="AR170" i="11"/>
  <c r="AP170" i="11"/>
  <c r="AO170" i="11"/>
  <c r="AN170" i="11"/>
  <c r="AL170" i="11"/>
  <c r="AK170" i="11"/>
  <c r="AJ170" i="11"/>
  <c r="AH170" i="11"/>
  <c r="AG170" i="11"/>
  <c r="AF170" i="11"/>
  <c r="M170" i="11"/>
  <c r="L170" i="11"/>
  <c r="BS169" i="11"/>
  <c r="BM169" i="11"/>
  <c r="BL169" i="11"/>
  <c r="BK169" i="11"/>
  <c r="BI169" i="11"/>
  <c r="BH169" i="11"/>
  <c r="BG169" i="11"/>
  <c r="BE169" i="11"/>
  <c r="BD169" i="11"/>
  <c r="BC169" i="11"/>
  <c r="BA169" i="11"/>
  <c r="AZ169" i="11"/>
  <c r="AY169" i="11"/>
  <c r="AT169" i="11"/>
  <c r="AS169" i="11"/>
  <c r="AR169" i="11"/>
  <c r="AP169" i="11"/>
  <c r="AO169" i="11"/>
  <c r="AN169" i="11"/>
  <c r="AL169" i="11"/>
  <c r="AK169" i="11"/>
  <c r="AJ169" i="11"/>
  <c r="AH169" i="11"/>
  <c r="AG169" i="11"/>
  <c r="AF169" i="11"/>
  <c r="M169" i="11"/>
  <c r="L169" i="11"/>
  <c r="BS168" i="11"/>
  <c r="BM168" i="11"/>
  <c r="BL168" i="11"/>
  <c r="BK168" i="11"/>
  <c r="BI168" i="11"/>
  <c r="BH168" i="11"/>
  <c r="BG168" i="11"/>
  <c r="BE168" i="11"/>
  <c r="BD168" i="11"/>
  <c r="BC168" i="11"/>
  <c r="BA168" i="11"/>
  <c r="AZ168" i="11"/>
  <c r="AY168" i="11"/>
  <c r="AT168" i="11"/>
  <c r="AS168" i="11"/>
  <c r="AR168" i="11"/>
  <c r="AP168" i="11"/>
  <c r="AO168" i="11"/>
  <c r="AN168" i="11"/>
  <c r="AL168" i="11"/>
  <c r="AK168" i="11"/>
  <c r="AJ168" i="11"/>
  <c r="AH168" i="11"/>
  <c r="AG168" i="11"/>
  <c r="AF168" i="11"/>
  <c r="M168" i="11"/>
  <c r="L168" i="11"/>
  <c r="BS167" i="11"/>
  <c r="BM167" i="11"/>
  <c r="BL167" i="11"/>
  <c r="BK167" i="11"/>
  <c r="BI167" i="11"/>
  <c r="BH167" i="11"/>
  <c r="BG167" i="11"/>
  <c r="BE167" i="11"/>
  <c r="BD167" i="11"/>
  <c r="BC167" i="11"/>
  <c r="BA167" i="11"/>
  <c r="AZ167" i="11"/>
  <c r="AY167" i="11"/>
  <c r="AT167" i="11"/>
  <c r="AS167" i="11"/>
  <c r="AR167" i="11"/>
  <c r="AP167" i="11"/>
  <c r="AO167" i="11"/>
  <c r="AN167" i="11"/>
  <c r="AL167" i="11"/>
  <c r="AK167" i="11"/>
  <c r="AJ167" i="11"/>
  <c r="AH167" i="11"/>
  <c r="AG167" i="11"/>
  <c r="AF167" i="11"/>
  <c r="M167" i="11"/>
  <c r="L167" i="11"/>
  <c r="BS166" i="11"/>
  <c r="BM166" i="11"/>
  <c r="BL166" i="11"/>
  <c r="BK166" i="11"/>
  <c r="BI166" i="11"/>
  <c r="BH166" i="11"/>
  <c r="BG166" i="11"/>
  <c r="BE166" i="11"/>
  <c r="BD166" i="11"/>
  <c r="BC166" i="11"/>
  <c r="BA166" i="11"/>
  <c r="AZ166" i="11"/>
  <c r="AY166" i="11"/>
  <c r="AT166" i="11"/>
  <c r="AS166" i="11"/>
  <c r="AR166" i="11"/>
  <c r="AP166" i="11"/>
  <c r="AO166" i="11"/>
  <c r="AN166" i="11"/>
  <c r="AL166" i="11"/>
  <c r="AK166" i="11"/>
  <c r="AJ166" i="11"/>
  <c r="AH166" i="11"/>
  <c r="AG166" i="11"/>
  <c r="AF166" i="11"/>
  <c r="M166" i="11"/>
  <c r="L166" i="11"/>
  <c r="BS165" i="11"/>
  <c r="BM165" i="11"/>
  <c r="BL165" i="11"/>
  <c r="BK165" i="11"/>
  <c r="BI165" i="11"/>
  <c r="BH165" i="11"/>
  <c r="BG165" i="11"/>
  <c r="BE165" i="11"/>
  <c r="BD165" i="11"/>
  <c r="BC165" i="11"/>
  <c r="BA165" i="11"/>
  <c r="AZ165" i="11"/>
  <c r="AY165" i="11"/>
  <c r="AT165" i="11"/>
  <c r="AS165" i="11"/>
  <c r="AR165" i="11"/>
  <c r="AP165" i="11"/>
  <c r="AO165" i="11"/>
  <c r="AN165" i="11"/>
  <c r="AL165" i="11"/>
  <c r="AK165" i="11"/>
  <c r="AJ165" i="11"/>
  <c r="AH165" i="11"/>
  <c r="AG165" i="11"/>
  <c r="AF165" i="11"/>
  <c r="M165" i="11"/>
  <c r="L165" i="11"/>
  <c r="BS164" i="11"/>
  <c r="BM164" i="11"/>
  <c r="BL164" i="11"/>
  <c r="BK164" i="11"/>
  <c r="BI164" i="11"/>
  <c r="BH164" i="11"/>
  <c r="BG164" i="11"/>
  <c r="BE164" i="11"/>
  <c r="BD164" i="11"/>
  <c r="BC164" i="11"/>
  <c r="BA164" i="11"/>
  <c r="AZ164" i="11"/>
  <c r="AY164" i="11"/>
  <c r="AT164" i="11"/>
  <c r="AS164" i="11"/>
  <c r="AR164" i="11"/>
  <c r="AP164" i="11"/>
  <c r="AO164" i="11"/>
  <c r="AN164" i="11"/>
  <c r="AL164" i="11"/>
  <c r="AK164" i="11"/>
  <c r="AJ164" i="11"/>
  <c r="AH164" i="11"/>
  <c r="AG164" i="11"/>
  <c r="AF164" i="11"/>
  <c r="M164" i="11"/>
  <c r="L164" i="11"/>
  <c r="BS163" i="11"/>
  <c r="BM163" i="11"/>
  <c r="BL163" i="11"/>
  <c r="BK163" i="11"/>
  <c r="BI163" i="11"/>
  <c r="BH163" i="11"/>
  <c r="BG163" i="11"/>
  <c r="BE163" i="11"/>
  <c r="BD163" i="11"/>
  <c r="BC163" i="11"/>
  <c r="BA163" i="11"/>
  <c r="AZ163" i="11"/>
  <c r="AY163" i="11"/>
  <c r="AT163" i="11"/>
  <c r="AS163" i="11"/>
  <c r="AR163" i="11"/>
  <c r="AP163" i="11"/>
  <c r="AO163" i="11"/>
  <c r="AN163" i="11"/>
  <c r="AL163" i="11"/>
  <c r="AK163" i="11"/>
  <c r="AJ163" i="11"/>
  <c r="AH163" i="11"/>
  <c r="AG163" i="11"/>
  <c r="AF163" i="11"/>
  <c r="M163" i="11"/>
  <c r="L163" i="11"/>
  <c r="BS162" i="11"/>
  <c r="BM162" i="11"/>
  <c r="BL162" i="11"/>
  <c r="BK162" i="11"/>
  <c r="BI162" i="11"/>
  <c r="BH162" i="11"/>
  <c r="BG162" i="11"/>
  <c r="BE162" i="11"/>
  <c r="BD162" i="11"/>
  <c r="BC162" i="11"/>
  <c r="BA162" i="11"/>
  <c r="AZ162" i="11"/>
  <c r="AY162" i="11"/>
  <c r="AT162" i="11"/>
  <c r="AS162" i="11"/>
  <c r="AR162" i="11"/>
  <c r="AP162" i="11"/>
  <c r="AO162" i="11"/>
  <c r="AN162" i="11"/>
  <c r="AL162" i="11"/>
  <c r="AK162" i="11"/>
  <c r="AJ162" i="11"/>
  <c r="AH162" i="11"/>
  <c r="AG162" i="11"/>
  <c r="AF162" i="11"/>
  <c r="M162" i="11"/>
  <c r="L162" i="11"/>
  <c r="BS161" i="11"/>
  <c r="BM161" i="11"/>
  <c r="BL161" i="11"/>
  <c r="BK161" i="11"/>
  <c r="BI161" i="11"/>
  <c r="BH161" i="11"/>
  <c r="BG161" i="11"/>
  <c r="BE161" i="11"/>
  <c r="BD161" i="11"/>
  <c r="BC161" i="11"/>
  <c r="BA161" i="11"/>
  <c r="AZ161" i="11"/>
  <c r="AY161" i="11"/>
  <c r="AT161" i="11"/>
  <c r="AS161" i="11"/>
  <c r="AR161" i="11"/>
  <c r="AP161" i="11"/>
  <c r="AO161" i="11"/>
  <c r="AN161" i="11"/>
  <c r="AL161" i="11"/>
  <c r="AK161" i="11"/>
  <c r="AJ161" i="11"/>
  <c r="AH161" i="11"/>
  <c r="AG161" i="11"/>
  <c r="AF161" i="11"/>
  <c r="M161" i="11"/>
  <c r="L161" i="11"/>
  <c r="BS160" i="11"/>
  <c r="BM160" i="11"/>
  <c r="BL160" i="11"/>
  <c r="BK160" i="11"/>
  <c r="BI160" i="11"/>
  <c r="BH160" i="11"/>
  <c r="BG160" i="11"/>
  <c r="BE160" i="11"/>
  <c r="BD160" i="11"/>
  <c r="BC160" i="11"/>
  <c r="BA160" i="11"/>
  <c r="AZ160" i="11"/>
  <c r="AY160" i="11"/>
  <c r="AT160" i="11"/>
  <c r="AS160" i="11"/>
  <c r="AR160" i="11"/>
  <c r="AP160" i="11"/>
  <c r="AO160" i="11"/>
  <c r="AN160" i="11"/>
  <c r="AL160" i="11"/>
  <c r="AK160" i="11"/>
  <c r="AJ160" i="11"/>
  <c r="AH160" i="11"/>
  <c r="AG160" i="11"/>
  <c r="AF160" i="11"/>
  <c r="M160" i="11"/>
  <c r="L160" i="11"/>
  <c r="BS159" i="11"/>
  <c r="BM159" i="11"/>
  <c r="BL159" i="11"/>
  <c r="BK159" i="11"/>
  <c r="BI159" i="11"/>
  <c r="BH159" i="11"/>
  <c r="BG159" i="11"/>
  <c r="BE159" i="11"/>
  <c r="BD159" i="11"/>
  <c r="BC159" i="11"/>
  <c r="BA159" i="11"/>
  <c r="AZ159" i="11"/>
  <c r="AY159" i="11"/>
  <c r="AT159" i="11"/>
  <c r="AS159" i="11"/>
  <c r="AR159" i="11"/>
  <c r="AP159" i="11"/>
  <c r="AO159" i="11"/>
  <c r="AN159" i="11"/>
  <c r="AL159" i="11"/>
  <c r="AK159" i="11"/>
  <c r="AJ159" i="11"/>
  <c r="AH159" i="11"/>
  <c r="AG159" i="11"/>
  <c r="AF159" i="11"/>
  <c r="M159" i="11"/>
  <c r="L159" i="11"/>
  <c r="BS158" i="11"/>
  <c r="BM158" i="11"/>
  <c r="BL158" i="11"/>
  <c r="BK158" i="11"/>
  <c r="BI158" i="11"/>
  <c r="BH158" i="11"/>
  <c r="BG158" i="11"/>
  <c r="BE158" i="11"/>
  <c r="BD158" i="11"/>
  <c r="BC158" i="11"/>
  <c r="BA158" i="11"/>
  <c r="AZ158" i="11"/>
  <c r="AY158" i="11"/>
  <c r="AT158" i="11"/>
  <c r="AS158" i="11"/>
  <c r="AR158" i="11"/>
  <c r="AP158" i="11"/>
  <c r="AO158" i="11"/>
  <c r="AN158" i="11"/>
  <c r="AL158" i="11"/>
  <c r="AK158" i="11"/>
  <c r="AJ158" i="11"/>
  <c r="AH158" i="11"/>
  <c r="AG158" i="11"/>
  <c r="AF158" i="11"/>
  <c r="M158" i="11"/>
  <c r="L158" i="11"/>
  <c r="BS157" i="11"/>
  <c r="BM157" i="11"/>
  <c r="BL157" i="11"/>
  <c r="BK157" i="11"/>
  <c r="BI157" i="11"/>
  <c r="BH157" i="11"/>
  <c r="BG157" i="11"/>
  <c r="BE157" i="11"/>
  <c r="BD157" i="11"/>
  <c r="BC157" i="11"/>
  <c r="BA157" i="11"/>
  <c r="AZ157" i="11"/>
  <c r="AY157" i="11"/>
  <c r="AT157" i="11"/>
  <c r="AS157" i="11"/>
  <c r="AR157" i="11"/>
  <c r="AP157" i="11"/>
  <c r="AO157" i="11"/>
  <c r="AN157" i="11"/>
  <c r="AL157" i="11"/>
  <c r="AK157" i="11"/>
  <c r="AJ157" i="11"/>
  <c r="AH157" i="11"/>
  <c r="AG157" i="11"/>
  <c r="AF157" i="11"/>
  <c r="M157" i="11"/>
  <c r="L157" i="11"/>
  <c r="BS156" i="11"/>
  <c r="BM156" i="11"/>
  <c r="BL156" i="11"/>
  <c r="BK156" i="11"/>
  <c r="BI156" i="11"/>
  <c r="BH156" i="11"/>
  <c r="BG156" i="11"/>
  <c r="BE156" i="11"/>
  <c r="BD156" i="11"/>
  <c r="BC156" i="11"/>
  <c r="BA156" i="11"/>
  <c r="AZ156" i="11"/>
  <c r="AY156" i="11"/>
  <c r="AT156" i="11"/>
  <c r="AS156" i="11"/>
  <c r="AR156" i="11"/>
  <c r="AP156" i="11"/>
  <c r="AO156" i="11"/>
  <c r="AN156" i="11"/>
  <c r="AL156" i="11"/>
  <c r="AK156" i="11"/>
  <c r="AJ156" i="11"/>
  <c r="AH156" i="11"/>
  <c r="AG156" i="11"/>
  <c r="AF156" i="11"/>
  <c r="M156" i="11"/>
  <c r="L156" i="11"/>
  <c r="BS155" i="11"/>
  <c r="BM155" i="11"/>
  <c r="BL155" i="11"/>
  <c r="BK155" i="11"/>
  <c r="BI155" i="11"/>
  <c r="BH155" i="11"/>
  <c r="BG155" i="11"/>
  <c r="BE155" i="11"/>
  <c r="BD155" i="11"/>
  <c r="BC155" i="11"/>
  <c r="BA155" i="11"/>
  <c r="AZ155" i="11"/>
  <c r="AY155" i="11"/>
  <c r="AT155" i="11"/>
  <c r="AS155" i="11"/>
  <c r="AR155" i="11"/>
  <c r="AP155" i="11"/>
  <c r="AO155" i="11"/>
  <c r="AN155" i="11"/>
  <c r="AL155" i="11"/>
  <c r="AK155" i="11"/>
  <c r="AJ155" i="11"/>
  <c r="AH155" i="11"/>
  <c r="AG155" i="11"/>
  <c r="AF155" i="11"/>
  <c r="M155" i="11"/>
  <c r="L155" i="11"/>
  <c r="BS154" i="11"/>
  <c r="BM154" i="11"/>
  <c r="BL154" i="11"/>
  <c r="BK154" i="11"/>
  <c r="BI154" i="11"/>
  <c r="BH154" i="11"/>
  <c r="BG154" i="11"/>
  <c r="BE154" i="11"/>
  <c r="BD154" i="11"/>
  <c r="BC154" i="11"/>
  <c r="BA154" i="11"/>
  <c r="AZ154" i="11"/>
  <c r="AY154" i="11"/>
  <c r="AT154" i="11"/>
  <c r="AS154" i="11"/>
  <c r="AR154" i="11"/>
  <c r="AP154" i="11"/>
  <c r="AO154" i="11"/>
  <c r="AN154" i="11"/>
  <c r="AL154" i="11"/>
  <c r="AK154" i="11"/>
  <c r="AJ154" i="11"/>
  <c r="AH154" i="11"/>
  <c r="AG154" i="11"/>
  <c r="AF154" i="11"/>
  <c r="M154" i="11"/>
  <c r="L154" i="11"/>
  <c r="BS153" i="11"/>
  <c r="BM153" i="11"/>
  <c r="BL153" i="11"/>
  <c r="BK153" i="11"/>
  <c r="BI153" i="11"/>
  <c r="BH153" i="11"/>
  <c r="BG153" i="11"/>
  <c r="BE153" i="11"/>
  <c r="BD153" i="11"/>
  <c r="BC153" i="11"/>
  <c r="BA153" i="11"/>
  <c r="AZ153" i="11"/>
  <c r="AY153" i="11"/>
  <c r="AT153" i="11"/>
  <c r="AS153" i="11"/>
  <c r="AR153" i="11"/>
  <c r="AP153" i="11"/>
  <c r="AO153" i="11"/>
  <c r="AN153" i="11"/>
  <c r="AL153" i="11"/>
  <c r="AK153" i="11"/>
  <c r="AJ153" i="11"/>
  <c r="AH153" i="11"/>
  <c r="AG153" i="11"/>
  <c r="AF153" i="11"/>
  <c r="M153" i="11"/>
  <c r="L153" i="11"/>
  <c r="BS152" i="11"/>
  <c r="BM152" i="11"/>
  <c r="BL152" i="11"/>
  <c r="BK152" i="11"/>
  <c r="BI152" i="11"/>
  <c r="BH152" i="11"/>
  <c r="BG152" i="11"/>
  <c r="BE152" i="11"/>
  <c r="BD152" i="11"/>
  <c r="BC152" i="11"/>
  <c r="BA152" i="11"/>
  <c r="AZ152" i="11"/>
  <c r="AY152" i="11"/>
  <c r="AT152" i="11"/>
  <c r="AS152" i="11"/>
  <c r="AR152" i="11"/>
  <c r="AP152" i="11"/>
  <c r="AO152" i="11"/>
  <c r="AN152" i="11"/>
  <c r="AL152" i="11"/>
  <c r="AK152" i="11"/>
  <c r="AJ152" i="11"/>
  <c r="AH152" i="11"/>
  <c r="AG152" i="11"/>
  <c r="AF152" i="11"/>
  <c r="M152" i="11"/>
  <c r="L152" i="11"/>
  <c r="BS151" i="11"/>
  <c r="BM151" i="11"/>
  <c r="BL151" i="11"/>
  <c r="BK151" i="11"/>
  <c r="BI151" i="11"/>
  <c r="BH151" i="11"/>
  <c r="BG151" i="11"/>
  <c r="BE151" i="11"/>
  <c r="BD151" i="11"/>
  <c r="BC151" i="11"/>
  <c r="BA151" i="11"/>
  <c r="AZ151" i="11"/>
  <c r="AY151" i="11"/>
  <c r="AT151" i="11"/>
  <c r="AS151" i="11"/>
  <c r="AR151" i="11"/>
  <c r="AP151" i="11"/>
  <c r="AO151" i="11"/>
  <c r="AN151" i="11"/>
  <c r="AL151" i="11"/>
  <c r="AK151" i="11"/>
  <c r="AJ151" i="11"/>
  <c r="AH151" i="11"/>
  <c r="AG151" i="11"/>
  <c r="AF151" i="11"/>
  <c r="M151" i="11"/>
  <c r="L151" i="11"/>
  <c r="BS150" i="11"/>
  <c r="BM150" i="11"/>
  <c r="BL150" i="11"/>
  <c r="BK150" i="11"/>
  <c r="BI150" i="11"/>
  <c r="BH150" i="11"/>
  <c r="BG150" i="11"/>
  <c r="BE150" i="11"/>
  <c r="BD150" i="11"/>
  <c r="BC150" i="11"/>
  <c r="BA150" i="11"/>
  <c r="AZ150" i="11"/>
  <c r="AY150" i="11"/>
  <c r="AT150" i="11"/>
  <c r="AS150" i="11"/>
  <c r="AR150" i="11"/>
  <c r="AP150" i="11"/>
  <c r="AO150" i="11"/>
  <c r="AN150" i="11"/>
  <c r="AL150" i="11"/>
  <c r="AK150" i="11"/>
  <c r="AJ150" i="11"/>
  <c r="AH150" i="11"/>
  <c r="AG150" i="11"/>
  <c r="AF150" i="11"/>
  <c r="M150" i="11"/>
  <c r="L150" i="11"/>
  <c r="BS149" i="11"/>
  <c r="BM149" i="11"/>
  <c r="BL149" i="11"/>
  <c r="BK149" i="11"/>
  <c r="BI149" i="11"/>
  <c r="BH149" i="11"/>
  <c r="BG149" i="11"/>
  <c r="BE149" i="11"/>
  <c r="BD149" i="11"/>
  <c r="BC149" i="11"/>
  <c r="BA149" i="11"/>
  <c r="AZ149" i="11"/>
  <c r="AY149" i="11"/>
  <c r="AT149" i="11"/>
  <c r="AS149" i="11"/>
  <c r="AR149" i="11"/>
  <c r="AP149" i="11"/>
  <c r="AO149" i="11"/>
  <c r="AN149" i="11"/>
  <c r="AL149" i="11"/>
  <c r="AK149" i="11"/>
  <c r="AJ149" i="11"/>
  <c r="AH149" i="11"/>
  <c r="AG149" i="11"/>
  <c r="AF149" i="11"/>
  <c r="M149" i="11"/>
  <c r="L149" i="11"/>
  <c r="BS148" i="11"/>
  <c r="BM148" i="11"/>
  <c r="BL148" i="11"/>
  <c r="BK148" i="11"/>
  <c r="BI148" i="11"/>
  <c r="BH148" i="11"/>
  <c r="BG148" i="11"/>
  <c r="BE148" i="11"/>
  <c r="BD148" i="11"/>
  <c r="BC148" i="11"/>
  <c r="BA148" i="11"/>
  <c r="AZ148" i="11"/>
  <c r="AY148" i="11"/>
  <c r="AT148" i="11"/>
  <c r="AS148" i="11"/>
  <c r="AR148" i="11"/>
  <c r="AP148" i="11"/>
  <c r="AO148" i="11"/>
  <c r="AN148" i="11"/>
  <c r="AL148" i="11"/>
  <c r="AK148" i="11"/>
  <c r="AJ148" i="11"/>
  <c r="AH148" i="11"/>
  <c r="AG148" i="11"/>
  <c r="AF148" i="11"/>
  <c r="M148" i="11"/>
  <c r="L148" i="11"/>
  <c r="BS147" i="11"/>
  <c r="BM147" i="11"/>
  <c r="BL147" i="11"/>
  <c r="BK147" i="11"/>
  <c r="BI147" i="11"/>
  <c r="BH147" i="11"/>
  <c r="BG147" i="11"/>
  <c r="BE147" i="11"/>
  <c r="BD147" i="11"/>
  <c r="BC147" i="11"/>
  <c r="BA147" i="11"/>
  <c r="AZ147" i="11"/>
  <c r="AY147" i="11"/>
  <c r="AT147" i="11"/>
  <c r="AS147" i="11"/>
  <c r="AR147" i="11"/>
  <c r="AP147" i="11"/>
  <c r="AO147" i="11"/>
  <c r="AN147" i="11"/>
  <c r="AL147" i="11"/>
  <c r="AK147" i="11"/>
  <c r="AJ147" i="11"/>
  <c r="AH147" i="11"/>
  <c r="AG147" i="11"/>
  <c r="AF147" i="11"/>
  <c r="M147" i="11"/>
  <c r="L147" i="11"/>
  <c r="BS146" i="11"/>
  <c r="BM146" i="11"/>
  <c r="BL146" i="11"/>
  <c r="BK146" i="11"/>
  <c r="BI146" i="11"/>
  <c r="BH146" i="11"/>
  <c r="BG146" i="11"/>
  <c r="BE146" i="11"/>
  <c r="BD146" i="11"/>
  <c r="BC146" i="11"/>
  <c r="BA146" i="11"/>
  <c r="AZ146" i="11"/>
  <c r="AY146" i="11"/>
  <c r="AT146" i="11"/>
  <c r="AS146" i="11"/>
  <c r="AR146" i="11"/>
  <c r="AP146" i="11"/>
  <c r="AO146" i="11"/>
  <c r="AN146" i="11"/>
  <c r="AL146" i="11"/>
  <c r="AK146" i="11"/>
  <c r="AJ146" i="11"/>
  <c r="AH146" i="11"/>
  <c r="AG146" i="11"/>
  <c r="AF146" i="11"/>
  <c r="M146" i="11"/>
  <c r="L146" i="11"/>
  <c r="BS145" i="11"/>
  <c r="BM145" i="11"/>
  <c r="BL145" i="11"/>
  <c r="BK145" i="11"/>
  <c r="BI145" i="11"/>
  <c r="BH145" i="11"/>
  <c r="BG145" i="11"/>
  <c r="BE145" i="11"/>
  <c r="BD145" i="11"/>
  <c r="BC145" i="11"/>
  <c r="BA145" i="11"/>
  <c r="AZ145" i="11"/>
  <c r="AY145" i="11"/>
  <c r="AT145" i="11"/>
  <c r="AS145" i="11"/>
  <c r="AR145" i="11"/>
  <c r="AP145" i="11"/>
  <c r="AO145" i="11"/>
  <c r="AN145" i="11"/>
  <c r="AL145" i="11"/>
  <c r="AK145" i="11"/>
  <c r="AJ145" i="11"/>
  <c r="AH145" i="11"/>
  <c r="AG145" i="11"/>
  <c r="AF145" i="11"/>
  <c r="M145" i="11"/>
  <c r="L145" i="11"/>
  <c r="BS144" i="11"/>
  <c r="BM144" i="11"/>
  <c r="BL144" i="11"/>
  <c r="BK144" i="11"/>
  <c r="BI144" i="11"/>
  <c r="BH144" i="11"/>
  <c r="BG144" i="11"/>
  <c r="BE144" i="11"/>
  <c r="BD144" i="11"/>
  <c r="BC144" i="11"/>
  <c r="BA144" i="11"/>
  <c r="AZ144" i="11"/>
  <c r="AY144" i="11"/>
  <c r="AT144" i="11"/>
  <c r="AS144" i="11"/>
  <c r="AR144" i="11"/>
  <c r="AP144" i="11"/>
  <c r="AO144" i="11"/>
  <c r="AN144" i="11"/>
  <c r="AL144" i="11"/>
  <c r="AK144" i="11"/>
  <c r="AJ144" i="11"/>
  <c r="AH144" i="11"/>
  <c r="AG144" i="11"/>
  <c r="AF144" i="11"/>
  <c r="M144" i="11"/>
  <c r="L144" i="11"/>
  <c r="BS143" i="11"/>
  <c r="BM143" i="11"/>
  <c r="BL143" i="11"/>
  <c r="BK143" i="11"/>
  <c r="BI143" i="11"/>
  <c r="BH143" i="11"/>
  <c r="BG143" i="11"/>
  <c r="BE143" i="11"/>
  <c r="BD143" i="11"/>
  <c r="BC143" i="11"/>
  <c r="BA143" i="11"/>
  <c r="AZ143" i="11"/>
  <c r="AY143" i="11"/>
  <c r="AT143" i="11"/>
  <c r="AS143" i="11"/>
  <c r="AR143" i="11"/>
  <c r="AP143" i="11"/>
  <c r="AO143" i="11"/>
  <c r="AN143" i="11"/>
  <c r="AL143" i="11"/>
  <c r="AK143" i="11"/>
  <c r="AJ143" i="11"/>
  <c r="AH143" i="11"/>
  <c r="AG143" i="11"/>
  <c r="AF143" i="11"/>
  <c r="M143" i="11"/>
  <c r="L143" i="11"/>
  <c r="BS142" i="11"/>
  <c r="BM142" i="11"/>
  <c r="BL142" i="11"/>
  <c r="BK142" i="11"/>
  <c r="BI142" i="11"/>
  <c r="BH142" i="11"/>
  <c r="BG142" i="11"/>
  <c r="BE142" i="11"/>
  <c r="BD142" i="11"/>
  <c r="BC142" i="11"/>
  <c r="BA142" i="11"/>
  <c r="AZ142" i="11"/>
  <c r="AY142" i="11"/>
  <c r="AT142" i="11"/>
  <c r="AS142" i="11"/>
  <c r="AR142" i="11"/>
  <c r="AP142" i="11"/>
  <c r="AO142" i="11"/>
  <c r="AN142" i="11"/>
  <c r="AL142" i="11"/>
  <c r="AK142" i="11"/>
  <c r="AJ142" i="11"/>
  <c r="AH142" i="11"/>
  <c r="AG142" i="11"/>
  <c r="AF142" i="11"/>
  <c r="M142" i="11"/>
  <c r="L142" i="11"/>
  <c r="BS141" i="11"/>
  <c r="BM141" i="11"/>
  <c r="BL141" i="11"/>
  <c r="BK141" i="11"/>
  <c r="BI141" i="11"/>
  <c r="BH141" i="11"/>
  <c r="BG141" i="11"/>
  <c r="BE141" i="11"/>
  <c r="BD141" i="11"/>
  <c r="BC141" i="11"/>
  <c r="BA141" i="11"/>
  <c r="AZ141" i="11"/>
  <c r="AY141" i="11"/>
  <c r="AT141" i="11"/>
  <c r="AS141" i="11"/>
  <c r="AR141" i="11"/>
  <c r="AP141" i="11"/>
  <c r="AO141" i="11"/>
  <c r="AN141" i="11"/>
  <c r="AL141" i="11"/>
  <c r="AK141" i="11"/>
  <c r="AJ141" i="11"/>
  <c r="AH141" i="11"/>
  <c r="AG141" i="11"/>
  <c r="AF141" i="11"/>
  <c r="M141" i="11"/>
  <c r="L141" i="11"/>
  <c r="BS140" i="11"/>
  <c r="BM140" i="11"/>
  <c r="BL140" i="11"/>
  <c r="BK140" i="11"/>
  <c r="BI140" i="11"/>
  <c r="BH140" i="11"/>
  <c r="BG140" i="11"/>
  <c r="BE140" i="11"/>
  <c r="BD140" i="11"/>
  <c r="BC140" i="11"/>
  <c r="BA140" i="11"/>
  <c r="AZ140" i="11"/>
  <c r="AY140" i="11"/>
  <c r="AT140" i="11"/>
  <c r="AS140" i="11"/>
  <c r="AR140" i="11"/>
  <c r="AP140" i="11"/>
  <c r="AO140" i="11"/>
  <c r="AN140" i="11"/>
  <c r="AL140" i="11"/>
  <c r="AK140" i="11"/>
  <c r="AJ140" i="11"/>
  <c r="AH140" i="11"/>
  <c r="AG140" i="11"/>
  <c r="AF140" i="11"/>
  <c r="M140" i="11"/>
  <c r="L140" i="11"/>
  <c r="BS139" i="11"/>
  <c r="BM139" i="11"/>
  <c r="BL139" i="11"/>
  <c r="BK139" i="11"/>
  <c r="BI139" i="11"/>
  <c r="BH139" i="11"/>
  <c r="BG139" i="11"/>
  <c r="BE139" i="11"/>
  <c r="BD139" i="11"/>
  <c r="BC139" i="11"/>
  <c r="BA139" i="11"/>
  <c r="AZ139" i="11"/>
  <c r="AY139" i="11"/>
  <c r="AT139" i="11"/>
  <c r="AS139" i="11"/>
  <c r="AR139" i="11"/>
  <c r="AP139" i="11"/>
  <c r="AO139" i="11"/>
  <c r="AN139" i="11"/>
  <c r="AL139" i="11"/>
  <c r="AK139" i="11"/>
  <c r="AJ139" i="11"/>
  <c r="AH139" i="11"/>
  <c r="AG139" i="11"/>
  <c r="AF139" i="11"/>
  <c r="M139" i="11"/>
  <c r="L139" i="11"/>
  <c r="BS138" i="11"/>
  <c r="BM138" i="11"/>
  <c r="BL138" i="11"/>
  <c r="BK138" i="11"/>
  <c r="BI138" i="11"/>
  <c r="BH138" i="11"/>
  <c r="BG138" i="11"/>
  <c r="BE138" i="11"/>
  <c r="BD138" i="11"/>
  <c r="BC138" i="11"/>
  <c r="BA138" i="11"/>
  <c r="AZ138" i="11"/>
  <c r="AY138" i="11"/>
  <c r="AT138" i="11"/>
  <c r="AS138" i="11"/>
  <c r="AR138" i="11"/>
  <c r="AP138" i="11"/>
  <c r="AO138" i="11"/>
  <c r="AN138" i="11"/>
  <c r="AL138" i="11"/>
  <c r="AK138" i="11"/>
  <c r="AJ138" i="11"/>
  <c r="AH138" i="11"/>
  <c r="AG138" i="11"/>
  <c r="AF138" i="11"/>
  <c r="M138" i="11"/>
  <c r="L138" i="11"/>
  <c r="BS137" i="11"/>
  <c r="BM137" i="11"/>
  <c r="BL137" i="11"/>
  <c r="BK137" i="11"/>
  <c r="BI137" i="11"/>
  <c r="BH137" i="11"/>
  <c r="BG137" i="11"/>
  <c r="BE137" i="11"/>
  <c r="BD137" i="11"/>
  <c r="BC137" i="11"/>
  <c r="BA137" i="11"/>
  <c r="AZ137" i="11"/>
  <c r="AY137" i="11"/>
  <c r="AT137" i="11"/>
  <c r="AS137" i="11"/>
  <c r="AR137" i="11"/>
  <c r="AP137" i="11"/>
  <c r="AO137" i="11"/>
  <c r="AN137" i="11"/>
  <c r="AL137" i="11"/>
  <c r="AK137" i="11"/>
  <c r="AJ137" i="11"/>
  <c r="AH137" i="11"/>
  <c r="AG137" i="11"/>
  <c r="AF137" i="11"/>
  <c r="M137" i="11"/>
  <c r="L137" i="11"/>
  <c r="BS136" i="11"/>
  <c r="BM136" i="11"/>
  <c r="BL136" i="11"/>
  <c r="BK136" i="11"/>
  <c r="BI136" i="11"/>
  <c r="BH136" i="11"/>
  <c r="BG136" i="11"/>
  <c r="BE136" i="11"/>
  <c r="BD136" i="11"/>
  <c r="BC136" i="11"/>
  <c r="BA136" i="11"/>
  <c r="AZ136" i="11"/>
  <c r="AY136" i="11"/>
  <c r="AT136" i="11"/>
  <c r="AS136" i="11"/>
  <c r="AR136" i="11"/>
  <c r="AP136" i="11"/>
  <c r="AO136" i="11"/>
  <c r="AN136" i="11"/>
  <c r="AL136" i="11"/>
  <c r="AK136" i="11"/>
  <c r="AJ136" i="11"/>
  <c r="AH136" i="11"/>
  <c r="AG136" i="11"/>
  <c r="AF136" i="11"/>
  <c r="M136" i="11"/>
  <c r="BP136" i="11" s="1"/>
  <c r="L136" i="11"/>
  <c r="BS135" i="11"/>
  <c r="BM135" i="11"/>
  <c r="BL135" i="11"/>
  <c r="BK135" i="11"/>
  <c r="BI135" i="11"/>
  <c r="BH135" i="11"/>
  <c r="BG135" i="11"/>
  <c r="BE135" i="11"/>
  <c r="BD135" i="11"/>
  <c r="BC135" i="11"/>
  <c r="BA135" i="11"/>
  <c r="AZ135" i="11"/>
  <c r="AY135" i="11"/>
  <c r="AT135" i="11"/>
  <c r="AS135" i="11"/>
  <c r="AR135" i="11"/>
  <c r="AP135" i="11"/>
  <c r="AO135" i="11"/>
  <c r="AN135" i="11"/>
  <c r="AL135" i="11"/>
  <c r="AK135" i="11"/>
  <c r="AJ135" i="11"/>
  <c r="AH135" i="11"/>
  <c r="AG135" i="11"/>
  <c r="AF135" i="11"/>
  <c r="M135" i="11"/>
  <c r="L135" i="11"/>
  <c r="BS134" i="11"/>
  <c r="BM134" i="11"/>
  <c r="BL134" i="11"/>
  <c r="BK134" i="11"/>
  <c r="BI134" i="11"/>
  <c r="BH134" i="11"/>
  <c r="BG134" i="11"/>
  <c r="BE134" i="11"/>
  <c r="BD134" i="11"/>
  <c r="BC134" i="11"/>
  <c r="BA134" i="11"/>
  <c r="AZ134" i="11"/>
  <c r="AY134" i="11"/>
  <c r="AT134" i="11"/>
  <c r="AS134" i="11"/>
  <c r="AR134" i="11"/>
  <c r="AP134" i="11"/>
  <c r="AO134" i="11"/>
  <c r="AN134" i="11"/>
  <c r="AL134" i="11"/>
  <c r="AK134" i="11"/>
  <c r="AJ134" i="11"/>
  <c r="AH134" i="11"/>
  <c r="AG134" i="11"/>
  <c r="AF134" i="11"/>
  <c r="M134" i="11"/>
  <c r="L134" i="11"/>
  <c r="BS133" i="11"/>
  <c r="BM133" i="11"/>
  <c r="BL133" i="11"/>
  <c r="BK133" i="11"/>
  <c r="BI133" i="11"/>
  <c r="BH133" i="11"/>
  <c r="BG133" i="11"/>
  <c r="BE133" i="11"/>
  <c r="BD133" i="11"/>
  <c r="BC133" i="11"/>
  <c r="BA133" i="11"/>
  <c r="AZ133" i="11"/>
  <c r="AY133" i="11"/>
  <c r="AT133" i="11"/>
  <c r="AS133" i="11"/>
  <c r="AR133" i="11"/>
  <c r="AP133" i="11"/>
  <c r="AO133" i="11"/>
  <c r="AN133" i="11"/>
  <c r="AL133" i="11"/>
  <c r="AK133" i="11"/>
  <c r="AJ133" i="11"/>
  <c r="AH133" i="11"/>
  <c r="AG133" i="11"/>
  <c r="AF133" i="11"/>
  <c r="M133" i="11"/>
  <c r="L133" i="11"/>
  <c r="BS132" i="11"/>
  <c r="BM132" i="11"/>
  <c r="BL132" i="11"/>
  <c r="BK132" i="11"/>
  <c r="BI132" i="11"/>
  <c r="BH132" i="11"/>
  <c r="BG132" i="11"/>
  <c r="BE132" i="11"/>
  <c r="BD132" i="11"/>
  <c r="BC132" i="11"/>
  <c r="BA132" i="11"/>
  <c r="AZ132" i="11"/>
  <c r="AY132" i="11"/>
  <c r="AT132" i="11"/>
  <c r="AS132" i="11"/>
  <c r="AR132" i="11"/>
  <c r="AP132" i="11"/>
  <c r="AO132" i="11"/>
  <c r="AN132" i="11"/>
  <c r="AL132" i="11"/>
  <c r="AK132" i="11"/>
  <c r="AJ132" i="11"/>
  <c r="AH132" i="11"/>
  <c r="AG132" i="11"/>
  <c r="AF132" i="11"/>
  <c r="M132" i="11"/>
  <c r="L132" i="11"/>
  <c r="BS131" i="11"/>
  <c r="BM131" i="11"/>
  <c r="BL131" i="11"/>
  <c r="BK131" i="11"/>
  <c r="BI131" i="11"/>
  <c r="BH131" i="11"/>
  <c r="BG131" i="11"/>
  <c r="BE131" i="11"/>
  <c r="BD131" i="11"/>
  <c r="BC131" i="11"/>
  <c r="BA131" i="11"/>
  <c r="AZ131" i="11"/>
  <c r="AY131" i="11"/>
  <c r="AT131" i="11"/>
  <c r="AS131" i="11"/>
  <c r="AR131" i="11"/>
  <c r="AP131" i="11"/>
  <c r="AO131" i="11"/>
  <c r="AN131" i="11"/>
  <c r="AL131" i="11"/>
  <c r="AK131" i="11"/>
  <c r="AJ131" i="11"/>
  <c r="AH131" i="11"/>
  <c r="AG131" i="11"/>
  <c r="AF131" i="11"/>
  <c r="M131" i="11"/>
  <c r="L131" i="11"/>
  <c r="BO131" i="11" s="1"/>
  <c r="BS130" i="11"/>
  <c r="BM130" i="11"/>
  <c r="BL130" i="11"/>
  <c r="BK130" i="11"/>
  <c r="BI130" i="11"/>
  <c r="BH130" i="11"/>
  <c r="BG130" i="11"/>
  <c r="BE130" i="11"/>
  <c r="BD130" i="11"/>
  <c r="BC130" i="11"/>
  <c r="BA130" i="11"/>
  <c r="AZ130" i="11"/>
  <c r="AY130" i="11"/>
  <c r="AT130" i="11"/>
  <c r="AS130" i="11"/>
  <c r="AR130" i="11"/>
  <c r="AP130" i="11"/>
  <c r="AO130" i="11"/>
  <c r="AN130" i="11"/>
  <c r="AL130" i="11"/>
  <c r="AK130" i="11"/>
  <c r="AJ130" i="11"/>
  <c r="AH130" i="11"/>
  <c r="AG130" i="11"/>
  <c r="AF130" i="11"/>
  <c r="M130" i="11"/>
  <c r="L130" i="11"/>
  <c r="BS129" i="11"/>
  <c r="BM129" i="11"/>
  <c r="BL129" i="11"/>
  <c r="BK129" i="11"/>
  <c r="BI129" i="11"/>
  <c r="BH129" i="11"/>
  <c r="BG129" i="11"/>
  <c r="BE129" i="11"/>
  <c r="BD129" i="11"/>
  <c r="BC129" i="11"/>
  <c r="BA129" i="11"/>
  <c r="AZ129" i="11"/>
  <c r="AY129" i="11"/>
  <c r="AT129" i="11"/>
  <c r="AS129" i="11"/>
  <c r="AR129" i="11"/>
  <c r="AP129" i="11"/>
  <c r="AO129" i="11"/>
  <c r="AN129" i="11"/>
  <c r="AL129" i="11"/>
  <c r="AK129" i="11"/>
  <c r="AJ129" i="11"/>
  <c r="AH129" i="11"/>
  <c r="AG129" i="11"/>
  <c r="AF129" i="11"/>
  <c r="M129" i="11"/>
  <c r="L129" i="11"/>
  <c r="BS128" i="11"/>
  <c r="BM128" i="11"/>
  <c r="BL128" i="11"/>
  <c r="BK128" i="11"/>
  <c r="BI128" i="11"/>
  <c r="BH128" i="11"/>
  <c r="BG128" i="11"/>
  <c r="BE128" i="11"/>
  <c r="BD128" i="11"/>
  <c r="BC128" i="11"/>
  <c r="BA128" i="11"/>
  <c r="AZ128" i="11"/>
  <c r="AY128" i="11"/>
  <c r="AT128" i="11"/>
  <c r="AS128" i="11"/>
  <c r="AR128" i="11"/>
  <c r="AP128" i="11"/>
  <c r="AO128" i="11"/>
  <c r="AN128" i="11"/>
  <c r="AL128" i="11"/>
  <c r="AK128" i="11"/>
  <c r="AJ128" i="11"/>
  <c r="AH128" i="11"/>
  <c r="AG128" i="11"/>
  <c r="AF128" i="11"/>
  <c r="M128" i="11"/>
  <c r="BP128" i="11" s="1"/>
  <c r="L128" i="11"/>
  <c r="BS127" i="11"/>
  <c r="BM127" i="11"/>
  <c r="BL127" i="11"/>
  <c r="BK127" i="11"/>
  <c r="BI127" i="11"/>
  <c r="BH127" i="11"/>
  <c r="BG127" i="11"/>
  <c r="BE127" i="11"/>
  <c r="BD127" i="11"/>
  <c r="BC127" i="11"/>
  <c r="BA127" i="11"/>
  <c r="AZ127" i="11"/>
  <c r="AY127" i="11"/>
  <c r="AT127" i="11"/>
  <c r="AS127" i="11"/>
  <c r="AR127" i="11"/>
  <c r="AP127" i="11"/>
  <c r="AO127" i="11"/>
  <c r="AN127" i="11"/>
  <c r="AL127" i="11"/>
  <c r="AK127" i="11"/>
  <c r="AJ127" i="11"/>
  <c r="AH127" i="11"/>
  <c r="AG127" i="11"/>
  <c r="AF127" i="11"/>
  <c r="M127" i="11"/>
  <c r="L127" i="11"/>
  <c r="BS126" i="11"/>
  <c r="BM126" i="11"/>
  <c r="BL126" i="11"/>
  <c r="BK126" i="11"/>
  <c r="BI126" i="11"/>
  <c r="BH126" i="11"/>
  <c r="BG126" i="11"/>
  <c r="BE126" i="11"/>
  <c r="BD126" i="11"/>
  <c r="BC126" i="11"/>
  <c r="BA126" i="11"/>
  <c r="AZ126" i="11"/>
  <c r="AY126" i="11"/>
  <c r="AT126" i="11"/>
  <c r="AS126" i="11"/>
  <c r="AR126" i="11"/>
  <c r="AP126" i="11"/>
  <c r="AO126" i="11"/>
  <c r="AN126" i="11"/>
  <c r="AL126" i="11"/>
  <c r="AK126" i="11"/>
  <c r="AJ126" i="11"/>
  <c r="AH126" i="11"/>
  <c r="AG126" i="11"/>
  <c r="AF126" i="11"/>
  <c r="M126" i="11"/>
  <c r="L126" i="11"/>
  <c r="BS125" i="11"/>
  <c r="BM125" i="11"/>
  <c r="BL125" i="11"/>
  <c r="BK125" i="11"/>
  <c r="BI125" i="11"/>
  <c r="BH125" i="11"/>
  <c r="BG125" i="11"/>
  <c r="BE125" i="11"/>
  <c r="BD125" i="11"/>
  <c r="BC125" i="11"/>
  <c r="BA125" i="11"/>
  <c r="AZ125" i="11"/>
  <c r="AY125" i="11"/>
  <c r="AT125" i="11"/>
  <c r="AS125" i="11"/>
  <c r="AR125" i="11"/>
  <c r="AP125" i="11"/>
  <c r="AO125" i="11"/>
  <c r="AN125" i="11"/>
  <c r="AL125" i="11"/>
  <c r="AK125" i="11"/>
  <c r="AJ125" i="11"/>
  <c r="AH125" i="11"/>
  <c r="AG125" i="11"/>
  <c r="AF125" i="11"/>
  <c r="M125" i="11"/>
  <c r="L125" i="11"/>
  <c r="BS124" i="11"/>
  <c r="BM124" i="11"/>
  <c r="BL124" i="11"/>
  <c r="BK124" i="11"/>
  <c r="BI124" i="11"/>
  <c r="BH124" i="11"/>
  <c r="BG124" i="11"/>
  <c r="BE124" i="11"/>
  <c r="BD124" i="11"/>
  <c r="BC124" i="11"/>
  <c r="BA124" i="11"/>
  <c r="AZ124" i="11"/>
  <c r="AY124" i="11"/>
  <c r="AT124" i="11"/>
  <c r="AS124" i="11"/>
  <c r="AR124" i="11"/>
  <c r="AP124" i="11"/>
  <c r="AO124" i="11"/>
  <c r="AN124" i="11"/>
  <c r="AL124" i="11"/>
  <c r="AK124" i="11"/>
  <c r="AJ124" i="11"/>
  <c r="AH124" i="11"/>
  <c r="AG124" i="11"/>
  <c r="AF124" i="11"/>
  <c r="M124" i="11"/>
  <c r="L124" i="11"/>
  <c r="BS123" i="11"/>
  <c r="BM123" i="11"/>
  <c r="BL123" i="11"/>
  <c r="BK123" i="11"/>
  <c r="BI123" i="11"/>
  <c r="BH123" i="11"/>
  <c r="BG123" i="11"/>
  <c r="BE123" i="11"/>
  <c r="BD123" i="11"/>
  <c r="BC123" i="11"/>
  <c r="BA123" i="11"/>
  <c r="AZ123" i="11"/>
  <c r="AY123" i="11"/>
  <c r="AT123" i="11"/>
  <c r="AS123" i="11"/>
  <c r="AR123" i="11"/>
  <c r="AP123" i="11"/>
  <c r="AO123" i="11"/>
  <c r="AN123" i="11"/>
  <c r="AL123" i="11"/>
  <c r="AK123" i="11"/>
  <c r="AJ123" i="11"/>
  <c r="AH123" i="11"/>
  <c r="AG123" i="11"/>
  <c r="AF123" i="11"/>
  <c r="M123" i="11"/>
  <c r="L123" i="11"/>
  <c r="BO123" i="11" s="1"/>
  <c r="BS122" i="11"/>
  <c r="BM122" i="11"/>
  <c r="BL122" i="11"/>
  <c r="BK122" i="11"/>
  <c r="BI122" i="11"/>
  <c r="BH122" i="11"/>
  <c r="BG122" i="11"/>
  <c r="BE122" i="11"/>
  <c r="BD122" i="11"/>
  <c r="BC122" i="11"/>
  <c r="BA122" i="11"/>
  <c r="AZ122" i="11"/>
  <c r="AY122" i="11"/>
  <c r="AT122" i="11"/>
  <c r="AS122" i="11"/>
  <c r="AR122" i="11"/>
  <c r="AP122" i="11"/>
  <c r="AO122" i="11"/>
  <c r="AN122" i="11"/>
  <c r="AL122" i="11"/>
  <c r="AK122" i="11"/>
  <c r="AJ122" i="11"/>
  <c r="AH122" i="11"/>
  <c r="AG122" i="11"/>
  <c r="AF122" i="11"/>
  <c r="M122" i="11"/>
  <c r="L122" i="11"/>
  <c r="BS121" i="11"/>
  <c r="BM121" i="11"/>
  <c r="BL121" i="11"/>
  <c r="BK121" i="11"/>
  <c r="BI121" i="11"/>
  <c r="BH121" i="11"/>
  <c r="BG121" i="11"/>
  <c r="BE121" i="11"/>
  <c r="BD121" i="11"/>
  <c r="BC121" i="11"/>
  <c r="BA121" i="11"/>
  <c r="AZ121" i="11"/>
  <c r="AY121" i="11"/>
  <c r="AT121" i="11"/>
  <c r="AS121" i="11"/>
  <c r="AR121" i="11"/>
  <c r="AP121" i="11"/>
  <c r="AO121" i="11"/>
  <c r="AN121" i="11"/>
  <c r="AL121" i="11"/>
  <c r="AK121" i="11"/>
  <c r="AJ121" i="11"/>
  <c r="AH121" i="11"/>
  <c r="AG121" i="11"/>
  <c r="AF121" i="11"/>
  <c r="M121" i="11"/>
  <c r="L121" i="11"/>
  <c r="BS120" i="11"/>
  <c r="BM120" i="11"/>
  <c r="BL120" i="11"/>
  <c r="BK120" i="11"/>
  <c r="BI120" i="11"/>
  <c r="BH120" i="11"/>
  <c r="BG120" i="11"/>
  <c r="BE120" i="11"/>
  <c r="BD120" i="11"/>
  <c r="BC120" i="11"/>
  <c r="BA120" i="11"/>
  <c r="AZ120" i="11"/>
  <c r="AY120" i="11"/>
  <c r="AT120" i="11"/>
  <c r="AS120" i="11"/>
  <c r="AR120" i="11"/>
  <c r="AP120" i="11"/>
  <c r="AO120" i="11"/>
  <c r="AN120" i="11"/>
  <c r="AL120" i="11"/>
  <c r="AK120" i="11"/>
  <c r="AJ120" i="11"/>
  <c r="AH120" i="11"/>
  <c r="AG120" i="11"/>
  <c r="AF120" i="11"/>
  <c r="M120" i="11"/>
  <c r="BP120" i="11" s="1"/>
  <c r="L120" i="11"/>
  <c r="BS119" i="11"/>
  <c r="BM119" i="11"/>
  <c r="BL119" i="11"/>
  <c r="BK119" i="11"/>
  <c r="BI119" i="11"/>
  <c r="BH119" i="11"/>
  <c r="BG119" i="11"/>
  <c r="BE119" i="11"/>
  <c r="BD119" i="11"/>
  <c r="BC119" i="11"/>
  <c r="BA119" i="11"/>
  <c r="AZ119" i="11"/>
  <c r="AY119" i="11"/>
  <c r="AT119" i="11"/>
  <c r="AS119" i="11"/>
  <c r="AR119" i="11"/>
  <c r="AP119" i="11"/>
  <c r="AO119" i="11"/>
  <c r="AN119" i="11"/>
  <c r="AL119" i="11"/>
  <c r="AK119" i="11"/>
  <c r="AJ119" i="11"/>
  <c r="AH119" i="11"/>
  <c r="AG119" i="11"/>
  <c r="AF119" i="11"/>
  <c r="M119" i="11"/>
  <c r="L119" i="11"/>
  <c r="BS118" i="11"/>
  <c r="BM118" i="11"/>
  <c r="BL118" i="11"/>
  <c r="BK118" i="11"/>
  <c r="BI118" i="11"/>
  <c r="BH118" i="11"/>
  <c r="BG118" i="11"/>
  <c r="BE118" i="11"/>
  <c r="BD118" i="11"/>
  <c r="BC118" i="11"/>
  <c r="BA118" i="11"/>
  <c r="AZ118" i="11"/>
  <c r="AY118" i="11"/>
  <c r="AT118" i="11"/>
  <c r="AS118" i="11"/>
  <c r="AR118" i="11"/>
  <c r="AP118" i="11"/>
  <c r="AO118" i="11"/>
  <c r="AN118" i="11"/>
  <c r="AL118" i="11"/>
  <c r="AK118" i="11"/>
  <c r="AJ118" i="11"/>
  <c r="AH118" i="11"/>
  <c r="AG118" i="11"/>
  <c r="AF118" i="11"/>
  <c r="M118" i="11"/>
  <c r="L118" i="11"/>
  <c r="BS117" i="11"/>
  <c r="BM117" i="11"/>
  <c r="BL117" i="11"/>
  <c r="BK117" i="11"/>
  <c r="BI117" i="11"/>
  <c r="BH117" i="11"/>
  <c r="BG117" i="11"/>
  <c r="BE117" i="11"/>
  <c r="BD117" i="11"/>
  <c r="BC117" i="11"/>
  <c r="BA117" i="11"/>
  <c r="AZ117" i="11"/>
  <c r="AY117" i="11"/>
  <c r="AT117" i="11"/>
  <c r="AS117" i="11"/>
  <c r="AR117" i="11"/>
  <c r="AP117" i="11"/>
  <c r="AO117" i="11"/>
  <c r="AN117" i="11"/>
  <c r="AL117" i="11"/>
  <c r="AK117" i="11"/>
  <c r="AJ117" i="11"/>
  <c r="AH117" i="11"/>
  <c r="AG117" i="11"/>
  <c r="AF117" i="11"/>
  <c r="M117" i="11"/>
  <c r="L117" i="11"/>
  <c r="BS116" i="11"/>
  <c r="BM116" i="11"/>
  <c r="BL116" i="11"/>
  <c r="BK116" i="11"/>
  <c r="BI116" i="11"/>
  <c r="BH116" i="11"/>
  <c r="BG116" i="11"/>
  <c r="BE116" i="11"/>
  <c r="BD116" i="11"/>
  <c r="BC116" i="11"/>
  <c r="BA116" i="11"/>
  <c r="AZ116" i="11"/>
  <c r="AY116" i="11"/>
  <c r="AT116" i="11"/>
  <c r="AS116" i="11"/>
  <c r="AR116" i="11"/>
  <c r="AP116" i="11"/>
  <c r="AO116" i="11"/>
  <c r="AN116" i="11"/>
  <c r="AL116" i="11"/>
  <c r="AK116" i="11"/>
  <c r="AJ116" i="11"/>
  <c r="AH116" i="11"/>
  <c r="AG116" i="11"/>
  <c r="AF116" i="11"/>
  <c r="M116" i="11"/>
  <c r="L116" i="11"/>
  <c r="BS115" i="11"/>
  <c r="BM115" i="11"/>
  <c r="BL115" i="11"/>
  <c r="BK115" i="11"/>
  <c r="BI115" i="11"/>
  <c r="BH115" i="11"/>
  <c r="BG115" i="11"/>
  <c r="BE115" i="11"/>
  <c r="BD115" i="11"/>
  <c r="BC115" i="11"/>
  <c r="BA115" i="11"/>
  <c r="AZ115" i="11"/>
  <c r="AY115" i="11"/>
  <c r="AT115" i="11"/>
  <c r="AS115" i="11"/>
  <c r="AR115" i="11"/>
  <c r="AP115" i="11"/>
  <c r="AO115" i="11"/>
  <c r="AN115" i="11"/>
  <c r="AL115" i="11"/>
  <c r="AK115" i="11"/>
  <c r="AJ115" i="11"/>
  <c r="AH115" i="11"/>
  <c r="AG115" i="11"/>
  <c r="AF115" i="11"/>
  <c r="M115" i="11"/>
  <c r="L115" i="11"/>
  <c r="BO115" i="11" s="1"/>
  <c r="BS114" i="11"/>
  <c r="BM114" i="11"/>
  <c r="BL114" i="11"/>
  <c r="BK114" i="11"/>
  <c r="BI114" i="11"/>
  <c r="BH114" i="11"/>
  <c r="BG114" i="11"/>
  <c r="BE114" i="11"/>
  <c r="BD114" i="11"/>
  <c r="BC114" i="11"/>
  <c r="BA114" i="11"/>
  <c r="AZ114" i="11"/>
  <c r="AY114" i="11"/>
  <c r="AT114" i="11"/>
  <c r="AS114" i="11"/>
  <c r="AR114" i="11"/>
  <c r="AP114" i="11"/>
  <c r="AO114" i="11"/>
  <c r="AN114" i="11"/>
  <c r="AL114" i="11"/>
  <c r="AK114" i="11"/>
  <c r="AJ114" i="11"/>
  <c r="AH114" i="11"/>
  <c r="AG114" i="11"/>
  <c r="AF114" i="11"/>
  <c r="M114" i="11"/>
  <c r="L114" i="11"/>
  <c r="BS113" i="11"/>
  <c r="BM113" i="11"/>
  <c r="BL113" i="11"/>
  <c r="BK113" i="11"/>
  <c r="BI113" i="11"/>
  <c r="BH113" i="11"/>
  <c r="BG113" i="11"/>
  <c r="BE113" i="11"/>
  <c r="BD113" i="11"/>
  <c r="BC113" i="11"/>
  <c r="BA113" i="11"/>
  <c r="AZ113" i="11"/>
  <c r="AY113" i="11"/>
  <c r="AT113" i="11"/>
  <c r="AS113" i="11"/>
  <c r="AR113" i="11"/>
  <c r="AP113" i="11"/>
  <c r="AO113" i="11"/>
  <c r="AN113" i="11"/>
  <c r="AL113" i="11"/>
  <c r="AK113" i="11"/>
  <c r="AJ113" i="11"/>
  <c r="AH113" i="11"/>
  <c r="AG113" i="11"/>
  <c r="AF113" i="11"/>
  <c r="M113" i="11"/>
  <c r="L113" i="11"/>
  <c r="BS111" i="11"/>
  <c r="BM111" i="11"/>
  <c r="BL111" i="11"/>
  <c r="BK111" i="11"/>
  <c r="BI111" i="11"/>
  <c r="BH111" i="11"/>
  <c r="BG111" i="11"/>
  <c r="BE111" i="11"/>
  <c r="BD111" i="11"/>
  <c r="BC111" i="11"/>
  <c r="BA111" i="11"/>
  <c r="AZ111" i="11"/>
  <c r="AY111" i="11"/>
  <c r="AT111" i="11"/>
  <c r="AS111" i="11"/>
  <c r="AR111" i="11"/>
  <c r="AP111" i="11"/>
  <c r="AO111" i="11"/>
  <c r="AN111" i="11"/>
  <c r="AL111" i="11"/>
  <c r="AK111" i="11"/>
  <c r="AJ111" i="11"/>
  <c r="AH111" i="11"/>
  <c r="AG111" i="11"/>
  <c r="AF111" i="11"/>
  <c r="M111" i="11"/>
  <c r="BP111" i="11" s="1"/>
  <c r="L111" i="11"/>
  <c r="BS110" i="11"/>
  <c r="BM110" i="11"/>
  <c r="BL110" i="11"/>
  <c r="BK110" i="11"/>
  <c r="BI110" i="11"/>
  <c r="BH110" i="11"/>
  <c r="BG110" i="11"/>
  <c r="BE110" i="11"/>
  <c r="BD110" i="11"/>
  <c r="BC110" i="11"/>
  <c r="BA110" i="11"/>
  <c r="AZ110" i="11"/>
  <c r="AY110" i="11"/>
  <c r="AT110" i="11"/>
  <c r="AS110" i="11"/>
  <c r="AR110" i="11"/>
  <c r="AP110" i="11"/>
  <c r="AO110" i="11"/>
  <c r="AN110" i="11"/>
  <c r="AL110" i="11"/>
  <c r="AK110" i="11"/>
  <c r="AJ110" i="11"/>
  <c r="AH110" i="11"/>
  <c r="AG110" i="11"/>
  <c r="AF110" i="11"/>
  <c r="M110" i="11"/>
  <c r="L110" i="11"/>
  <c r="BS109" i="11"/>
  <c r="BM109" i="11"/>
  <c r="BL109" i="11"/>
  <c r="BK109" i="11"/>
  <c r="BI109" i="11"/>
  <c r="BH109" i="11"/>
  <c r="BG109" i="11"/>
  <c r="BE109" i="11"/>
  <c r="BD109" i="11"/>
  <c r="BC109" i="11"/>
  <c r="BA109" i="11"/>
  <c r="AZ109" i="11"/>
  <c r="AY109" i="11"/>
  <c r="AT109" i="11"/>
  <c r="AS109" i="11"/>
  <c r="AR109" i="11"/>
  <c r="AP109" i="11"/>
  <c r="AO109" i="11"/>
  <c r="AN109" i="11"/>
  <c r="AL109" i="11"/>
  <c r="AK109" i="11"/>
  <c r="AJ109" i="11"/>
  <c r="AH109" i="11"/>
  <c r="AG109" i="11"/>
  <c r="AF109" i="11"/>
  <c r="M109" i="11"/>
  <c r="L109" i="11"/>
  <c r="BS108" i="11"/>
  <c r="BM108" i="11"/>
  <c r="BL108" i="11"/>
  <c r="BK108" i="11"/>
  <c r="BI108" i="11"/>
  <c r="BH108" i="11"/>
  <c r="BG108" i="11"/>
  <c r="BE108" i="11"/>
  <c r="BD108" i="11"/>
  <c r="BC108" i="11"/>
  <c r="BA108" i="11"/>
  <c r="AZ108" i="11"/>
  <c r="AY108" i="11"/>
  <c r="AT108" i="11"/>
  <c r="AS108" i="11"/>
  <c r="AR108" i="11"/>
  <c r="AP108" i="11"/>
  <c r="AO108" i="11"/>
  <c r="AN108" i="11"/>
  <c r="AL108" i="11"/>
  <c r="AK108" i="11"/>
  <c r="AJ108" i="11"/>
  <c r="AH108" i="11"/>
  <c r="AG108" i="11"/>
  <c r="AF108" i="11"/>
  <c r="M108" i="11"/>
  <c r="L108" i="11"/>
  <c r="BS107" i="11"/>
  <c r="BM107" i="11"/>
  <c r="BL107" i="11"/>
  <c r="BK107" i="11"/>
  <c r="BI107" i="11"/>
  <c r="BH107" i="11"/>
  <c r="BG107" i="11"/>
  <c r="BE107" i="11"/>
  <c r="BD107" i="11"/>
  <c r="BC107" i="11"/>
  <c r="BA107" i="11"/>
  <c r="AZ107" i="11"/>
  <c r="AY107" i="11"/>
  <c r="AT107" i="11"/>
  <c r="AS107" i="11"/>
  <c r="AR107" i="11"/>
  <c r="AP107" i="11"/>
  <c r="AO107" i="11"/>
  <c r="AN107" i="11"/>
  <c r="AL107" i="11"/>
  <c r="AK107" i="11"/>
  <c r="AJ107" i="11"/>
  <c r="AH107" i="11"/>
  <c r="AG107" i="11"/>
  <c r="AF107" i="11"/>
  <c r="M107" i="11"/>
  <c r="L107" i="11"/>
  <c r="BS106" i="11"/>
  <c r="BM106" i="11"/>
  <c r="BL106" i="11"/>
  <c r="BK106" i="11"/>
  <c r="BI106" i="11"/>
  <c r="BH106" i="11"/>
  <c r="BG106" i="11"/>
  <c r="BE106" i="11"/>
  <c r="BD106" i="11"/>
  <c r="BC106" i="11"/>
  <c r="BA106" i="11"/>
  <c r="AZ106" i="11"/>
  <c r="AY106" i="11"/>
  <c r="AT106" i="11"/>
  <c r="AS106" i="11"/>
  <c r="AR106" i="11"/>
  <c r="AP106" i="11"/>
  <c r="AO106" i="11"/>
  <c r="AN106" i="11"/>
  <c r="AL106" i="11"/>
  <c r="AK106" i="11"/>
  <c r="AJ106" i="11"/>
  <c r="AH106" i="11"/>
  <c r="AG106" i="11"/>
  <c r="AF106" i="11"/>
  <c r="M106" i="11"/>
  <c r="L106" i="11"/>
  <c r="BO106" i="11" s="1"/>
  <c r="BS105" i="11"/>
  <c r="BM105" i="11"/>
  <c r="BL105" i="11"/>
  <c r="BK105" i="11"/>
  <c r="BI105" i="11"/>
  <c r="BH105" i="11"/>
  <c r="BG105" i="11"/>
  <c r="BE105" i="11"/>
  <c r="BD105" i="11"/>
  <c r="BC105" i="11"/>
  <c r="BA105" i="11"/>
  <c r="AZ105" i="11"/>
  <c r="AY105" i="11"/>
  <c r="AT105" i="11"/>
  <c r="AS105" i="11"/>
  <c r="AR105" i="11"/>
  <c r="AP105" i="11"/>
  <c r="AO105" i="11"/>
  <c r="AN105" i="11"/>
  <c r="AL105" i="11"/>
  <c r="AK105" i="11"/>
  <c r="AJ105" i="11"/>
  <c r="AH105" i="11"/>
  <c r="AG105" i="11"/>
  <c r="AF105" i="11"/>
  <c r="M105" i="11"/>
  <c r="L105" i="11"/>
  <c r="BS104" i="11"/>
  <c r="BM104" i="11"/>
  <c r="BL104" i="11"/>
  <c r="BK104" i="11"/>
  <c r="BI104" i="11"/>
  <c r="BH104" i="11"/>
  <c r="BG104" i="11"/>
  <c r="BE104" i="11"/>
  <c r="BD104" i="11"/>
  <c r="BC104" i="11"/>
  <c r="BA104" i="11"/>
  <c r="AZ104" i="11"/>
  <c r="AY104" i="11"/>
  <c r="AT104" i="11"/>
  <c r="AS104" i="11"/>
  <c r="AR104" i="11"/>
  <c r="AP104" i="11"/>
  <c r="AO104" i="11"/>
  <c r="AN104" i="11"/>
  <c r="AL104" i="11"/>
  <c r="AK104" i="11"/>
  <c r="AJ104" i="11"/>
  <c r="AH104" i="11"/>
  <c r="AG104" i="11"/>
  <c r="AF104" i="11"/>
  <c r="M104" i="11"/>
  <c r="L104" i="11"/>
  <c r="BS103" i="11"/>
  <c r="BM103" i="11"/>
  <c r="BL103" i="11"/>
  <c r="BK103" i="11"/>
  <c r="BI103" i="11"/>
  <c r="BH103" i="11"/>
  <c r="BG103" i="11"/>
  <c r="BE103" i="11"/>
  <c r="BD103" i="11"/>
  <c r="BC103" i="11"/>
  <c r="BA103" i="11"/>
  <c r="AZ103" i="11"/>
  <c r="AY103" i="11"/>
  <c r="AT103" i="11"/>
  <c r="AS103" i="11"/>
  <c r="AR103" i="11"/>
  <c r="AP103" i="11"/>
  <c r="AO103" i="11"/>
  <c r="AN103" i="11"/>
  <c r="AL103" i="11"/>
  <c r="AK103" i="11"/>
  <c r="AJ103" i="11"/>
  <c r="AH103" i="11"/>
  <c r="AG103" i="11"/>
  <c r="AF103" i="11"/>
  <c r="M103" i="11"/>
  <c r="BP103" i="11" s="1"/>
  <c r="L103" i="11"/>
  <c r="BS102" i="11"/>
  <c r="BM102" i="11"/>
  <c r="BL102" i="11"/>
  <c r="BK102" i="11"/>
  <c r="BI102" i="11"/>
  <c r="BH102" i="11"/>
  <c r="BG102" i="11"/>
  <c r="BE102" i="11"/>
  <c r="BD102" i="11"/>
  <c r="BC102" i="11"/>
  <c r="BA102" i="11"/>
  <c r="AZ102" i="11"/>
  <c r="AY102" i="11"/>
  <c r="AT102" i="11"/>
  <c r="AS102" i="11"/>
  <c r="AR102" i="11"/>
  <c r="AP102" i="11"/>
  <c r="AO102" i="11"/>
  <c r="AN102" i="11"/>
  <c r="AL102" i="11"/>
  <c r="AK102" i="11"/>
  <c r="AJ102" i="11"/>
  <c r="AH102" i="11"/>
  <c r="AG102" i="11"/>
  <c r="AF102" i="11"/>
  <c r="M102" i="11"/>
  <c r="L102" i="11"/>
  <c r="BS101" i="11"/>
  <c r="BM101" i="11"/>
  <c r="BL101" i="11"/>
  <c r="BK101" i="11"/>
  <c r="BI101" i="11"/>
  <c r="BH101" i="11"/>
  <c r="BG101" i="11"/>
  <c r="BE101" i="11"/>
  <c r="BD101" i="11"/>
  <c r="BC101" i="11"/>
  <c r="BA101" i="11"/>
  <c r="AZ101" i="11"/>
  <c r="AY101" i="11"/>
  <c r="AT101" i="11"/>
  <c r="AS101" i="11"/>
  <c r="AR101" i="11"/>
  <c r="AP101" i="11"/>
  <c r="AO101" i="11"/>
  <c r="AN101" i="11"/>
  <c r="AL101" i="11"/>
  <c r="AK101" i="11"/>
  <c r="AJ101" i="11"/>
  <c r="AH101" i="11"/>
  <c r="AG101" i="11"/>
  <c r="AF101" i="11"/>
  <c r="M101" i="11"/>
  <c r="L101" i="11"/>
  <c r="BS100" i="11"/>
  <c r="BM100" i="11"/>
  <c r="BL100" i="11"/>
  <c r="BK100" i="11"/>
  <c r="BI100" i="11"/>
  <c r="BH100" i="11"/>
  <c r="BG100" i="11"/>
  <c r="BE100" i="11"/>
  <c r="BD100" i="11"/>
  <c r="BC100" i="11"/>
  <c r="BA100" i="11"/>
  <c r="AZ100" i="11"/>
  <c r="AY100" i="11"/>
  <c r="AT100" i="11"/>
  <c r="AS100" i="11"/>
  <c r="AR100" i="11"/>
  <c r="AP100" i="11"/>
  <c r="AO100" i="11"/>
  <c r="AN100" i="11"/>
  <c r="AL100" i="11"/>
  <c r="AK100" i="11"/>
  <c r="AJ100" i="11"/>
  <c r="AH100" i="11"/>
  <c r="AG100" i="11"/>
  <c r="AF100" i="11"/>
  <c r="M100" i="11"/>
  <c r="L100" i="11"/>
  <c r="BS99" i="11"/>
  <c r="BM99" i="11"/>
  <c r="BL99" i="11"/>
  <c r="BK99" i="11"/>
  <c r="BI99" i="11"/>
  <c r="BH99" i="11"/>
  <c r="BG99" i="11"/>
  <c r="BE99" i="11"/>
  <c r="BD99" i="11"/>
  <c r="BC99" i="11"/>
  <c r="BA99" i="11"/>
  <c r="AZ99" i="11"/>
  <c r="AY99" i="11"/>
  <c r="AT99" i="11"/>
  <c r="AS99" i="11"/>
  <c r="AR99" i="11"/>
  <c r="AP99" i="11"/>
  <c r="AO99" i="11"/>
  <c r="AN99" i="11"/>
  <c r="AL99" i="11"/>
  <c r="AK99" i="11"/>
  <c r="AJ99" i="11"/>
  <c r="AH99" i="11"/>
  <c r="AG99" i="11"/>
  <c r="AF99" i="11"/>
  <c r="M99" i="11"/>
  <c r="L99" i="11"/>
  <c r="BS98" i="11"/>
  <c r="BM98" i="11"/>
  <c r="BL98" i="11"/>
  <c r="BK98" i="11"/>
  <c r="BI98" i="11"/>
  <c r="BH98" i="11"/>
  <c r="BG98" i="11"/>
  <c r="BE98" i="11"/>
  <c r="BD98" i="11"/>
  <c r="BC98" i="11"/>
  <c r="BA98" i="11"/>
  <c r="AZ98" i="11"/>
  <c r="AY98" i="11"/>
  <c r="AT98" i="11"/>
  <c r="AS98" i="11"/>
  <c r="AR98" i="11"/>
  <c r="AP98" i="11"/>
  <c r="AO98" i="11"/>
  <c r="AN98" i="11"/>
  <c r="AL98" i="11"/>
  <c r="AK98" i="11"/>
  <c r="AJ98" i="11"/>
  <c r="AH98" i="11"/>
  <c r="AG98" i="11"/>
  <c r="AF98" i="11"/>
  <c r="M98" i="11"/>
  <c r="L98" i="11"/>
  <c r="BS97" i="11"/>
  <c r="BM97" i="11"/>
  <c r="BL97" i="11"/>
  <c r="BK97" i="11"/>
  <c r="BI97" i="11"/>
  <c r="BH97" i="11"/>
  <c r="BG97" i="11"/>
  <c r="BE97" i="11"/>
  <c r="BD97" i="11"/>
  <c r="BC97" i="11"/>
  <c r="BA97" i="11"/>
  <c r="AZ97" i="11"/>
  <c r="AY97" i="11"/>
  <c r="AT97" i="11"/>
  <c r="AS97" i="11"/>
  <c r="AR97" i="11"/>
  <c r="AP97" i="11"/>
  <c r="AO97" i="11"/>
  <c r="AN97" i="11"/>
  <c r="AL97" i="11"/>
  <c r="AK97" i="11"/>
  <c r="AJ97" i="11"/>
  <c r="AH97" i="11"/>
  <c r="AG97" i="11"/>
  <c r="AF97" i="11"/>
  <c r="M97" i="11"/>
  <c r="L97" i="11"/>
  <c r="BS96" i="11"/>
  <c r="BM96" i="11"/>
  <c r="BL96" i="11"/>
  <c r="BK96" i="11"/>
  <c r="BI96" i="11"/>
  <c r="BH96" i="11"/>
  <c r="BG96" i="11"/>
  <c r="BE96" i="11"/>
  <c r="BD96" i="11"/>
  <c r="BC96" i="11"/>
  <c r="BA96" i="11"/>
  <c r="AZ96" i="11"/>
  <c r="AY96" i="11"/>
  <c r="AT96" i="11"/>
  <c r="AS96" i="11"/>
  <c r="AR96" i="11"/>
  <c r="AP96" i="11"/>
  <c r="AO96" i="11"/>
  <c r="AN96" i="11"/>
  <c r="AL96" i="11"/>
  <c r="AK96" i="11"/>
  <c r="AJ96" i="11"/>
  <c r="AH96" i="11"/>
  <c r="AG96" i="11"/>
  <c r="AF96" i="11"/>
  <c r="M96" i="11"/>
  <c r="L96" i="11"/>
  <c r="BS95" i="11"/>
  <c r="BM95" i="11"/>
  <c r="BL95" i="11"/>
  <c r="BK95" i="11"/>
  <c r="BI95" i="11"/>
  <c r="BH95" i="11"/>
  <c r="BG95" i="11"/>
  <c r="BE95" i="11"/>
  <c r="BD95" i="11"/>
  <c r="BC95" i="11"/>
  <c r="BA95" i="11"/>
  <c r="AZ95" i="11"/>
  <c r="AY95" i="11"/>
  <c r="AT95" i="11"/>
  <c r="AS95" i="11"/>
  <c r="AR95" i="11"/>
  <c r="AP95" i="11"/>
  <c r="AO95" i="11"/>
  <c r="AN95" i="11"/>
  <c r="AL95" i="11"/>
  <c r="AK95" i="11"/>
  <c r="AJ95" i="11"/>
  <c r="AH95" i="11"/>
  <c r="AG95" i="11"/>
  <c r="AF95" i="11"/>
  <c r="M95" i="11"/>
  <c r="L95" i="11"/>
  <c r="BS94" i="11"/>
  <c r="BM94" i="11"/>
  <c r="BL94" i="11"/>
  <c r="BK94" i="11"/>
  <c r="BI94" i="11"/>
  <c r="BH94" i="11"/>
  <c r="BG94" i="11"/>
  <c r="BE94" i="11"/>
  <c r="BD94" i="11"/>
  <c r="BC94" i="11"/>
  <c r="BA94" i="11"/>
  <c r="AZ94" i="11"/>
  <c r="AY94" i="11"/>
  <c r="AT94" i="11"/>
  <c r="AS94" i="11"/>
  <c r="AR94" i="11"/>
  <c r="AP94" i="11"/>
  <c r="AO94" i="11"/>
  <c r="AN94" i="11"/>
  <c r="AL94" i="11"/>
  <c r="AK94" i="11"/>
  <c r="AJ94" i="11"/>
  <c r="AH94" i="11"/>
  <c r="AG94" i="11"/>
  <c r="AF94" i="11"/>
  <c r="M94" i="11"/>
  <c r="L94" i="11"/>
  <c r="BS93" i="11"/>
  <c r="BM93" i="11"/>
  <c r="BL93" i="11"/>
  <c r="BK93" i="11"/>
  <c r="BI93" i="11"/>
  <c r="BH93" i="11"/>
  <c r="BG93" i="11"/>
  <c r="BE93" i="11"/>
  <c r="BD93" i="11"/>
  <c r="BC93" i="11"/>
  <c r="BA93" i="11"/>
  <c r="AZ93" i="11"/>
  <c r="AY93" i="11"/>
  <c r="AT93" i="11"/>
  <c r="AS93" i="11"/>
  <c r="AR93" i="11"/>
  <c r="AP93" i="11"/>
  <c r="AO93" i="11"/>
  <c r="AN93" i="11"/>
  <c r="AL93" i="11"/>
  <c r="AK93" i="11"/>
  <c r="AJ93" i="11"/>
  <c r="AH93" i="11"/>
  <c r="AG93" i="11"/>
  <c r="AF93" i="11"/>
  <c r="M93" i="11"/>
  <c r="L93" i="11"/>
  <c r="BS92" i="11"/>
  <c r="BM92" i="11"/>
  <c r="BL92" i="11"/>
  <c r="BK92" i="11"/>
  <c r="BI92" i="11"/>
  <c r="BH92" i="11"/>
  <c r="BG92" i="11"/>
  <c r="BE92" i="11"/>
  <c r="BD92" i="11"/>
  <c r="BC92" i="11"/>
  <c r="BA92" i="11"/>
  <c r="AZ92" i="11"/>
  <c r="AY92" i="11"/>
  <c r="AT92" i="11"/>
  <c r="AS92" i="11"/>
  <c r="AR92" i="11"/>
  <c r="AP92" i="11"/>
  <c r="AO92" i="11"/>
  <c r="AN92" i="11"/>
  <c r="AL92" i="11"/>
  <c r="AK92" i="11"/>
  <c r="AJ92" i="11"/>
  <c r="AH92" i="11"/>
  <c r="AG92" i="11"/>
  <c r="AF92" i="11"/>
  <c r="M92" i="11"/>
  <c r="L92" i="11"/>
  <c r="BS91" i="11"/>
  <c r="BM91" i="11"/>
  <c r="BL91" i="11"/>
  <c r="BK91" i="11"/>
  <c r="BI91" i="11"/>
  <c r="BH91" i="11"/>
  <c r="BG91" i="11"/>
  <c r="BE91" i="11"/>
  <c r="BD91" i="11"/>
  <c r="BC91" i="11"/>
  <c r="BA91" i="11"/>
  <c r="AZ91" i="11"/>
  <c r="AY91" i="11"/>
  <c r="AT91" i="11"/>
  <c r="AS91" i="11"/>
  <c r="AR91" i="11"/>
  <c r="AP91" i="11"/>
  <c r="AO91" i="11"/>
  <c r="AN91" i="11"/>
  <c r="AL91" i="11"/>
  <c r="AK91" i="11"/>
  <c r="AJ91" i="11"/>
  <c r="AH91" i="11"/>
  <c r="AG91" i="11"/>
  <c r="AF91" i="11"/>
  <c r="M91" i="11"/>
  <c r="L91" i="11"/>
  <c r="BS90" i="11"/>
  <c r="BM90" i="11"/>
  <c r="BL90" i="11"/>
  <c r="BK90" i="11"/>
  <c r="BI90" i="11"/>
  <c r="BH90" i="11"/>
  <c r="BG90" i="11"/>
  <c r="BE90" i="11"/>
  <c r="BD90" i="11"/>
  <c r="BC90" i="11"/>
  <c r="BA90" i="11"/>
  <c r="AZ90" i="11"/>
  <c r="AY90" i="11"/>
  <c r="AT90" i="11"/>
  <c r="AS90" i="11"/>
  <c r="AR90" i="11"/>
  <c r="AP90" i="11"/>
  <c r="AO90" i="11"/>
  <c r="AN90" i="11"/>
  <c r="AL90" i="11"/>
  <c r="AK90" i="11"/>
  <c r="AJ90" i="11"/>
  <c r="AH90" i="11"/>
  <c r="AG90" i="11"/>
  <c r="AF90" i="11"/>
  <c r="M90" i="11"/>
  <c r="L90" i="11"/>
  <c r="BO90" i="11" s="1"/>
  <c r="BW90" i="11" s="1"/>
  <c r="BS89" i="11"/>
  <c r="BM89" i="11"/>
  <c r="BL89" i="11"/>
  <c r="BK89" i="11"/>
  <c r="BI89" i="11"/>
  <c r="BH89" i="11"/>
  <c r="BG89" i="11"/>
  <c r="BE89" i="11"/>
  <c r="BD89" i="11"/>
  <c r="BC89" i="11"/>
  <c r="BA89" i="11"/>
  <c r="AZ89" i="11"/>
  <c r="AY89" i="11"/>
  <c r="AT89" i="11"/>
  <c r="AS89" i="11"/>
  <c r="AR89" i="11"/>
  <c r="AP89" i="11"/>
  <c r="AO89" i="11"/>
  <c r="AN89" i="11"/>
  <c r="AL89" i="11"/>
  <c r="AK89" i="11"/>
  <c r="AJ89" i="11"/>
  <c r="AH89" i="11"/>
  <c r="AG89" i="11"/>
  <c r="AF89" i="11"/>
  <c r="M89" i="11"/>
  <c r="L89" i="11"/>
  <c r="BS88" i="11"/>
  <c r="BM88" i="11"/>
  <c r="BL88" i="11"/>
  <c r="BK88" i="11"/>
  <c r="BI88" i="11"/>
  <c r="BH88" i="11"/>
  <c r="BG88" i="11"/>
  <c r="BE88" i="11"/>
  <c r="BD88" i="11"/>
  <c r="BC88" i="11"/>
  <c r="BA88" i="11"/>
  <c r="AZ88" i="11"/>
  <c r="AY88" i="11"/>
  <c r="AT88" i="11"/>
  <c r="AS88" i="11"/>
  <c r="AR88" i="11"/>
  <c r="AP88" i="11"/>
  <c r="AO88" i="11"/>
  <c r="AN88" i="11"/>
  <c r="AL88" i="11"/>
  <c r="AK88" i="11"/>
  <c r="AJ88" i="11"/>
  <c r="AH88" i="11"/>
  <c r="AG88" i="11"/>
  <c r="AF88" i="11"/>
  <c r="M88" i="11"/>
  <c r="L88" i="11"/>
  <c r="BS87" i="11"/>
  <c r="BM87" i="11"/>
  <c r="BL87" i="11"/>
  <c r="BK87" i="11"/>
  <c r="BI87" i="11"/>
  <c r="BH87" i="11"/>
  <c r="BG87" i="11"/>
  <c r="BE87" i="11"/>
  <c r="BD87" i="11"/>
  <c r="BC87" i="11"/>
  <c r="BA87" i="11"/>
  <c r="AZ87" i="11"/>
  <c r="AY87" i="11"/>
  <c r="AT87" i="11"/>
  <c r="AS87" i="11"/>
  <c r="AR87" i="11"/>
  <c r="AP87" i="11"/>
  <c r="AO87" i="11"/>
  <c r="AN87" i="11"/>
  <c r="AL87" i="11"/>
  <c r="AK87" i="11"/>
  <c r="AJ87" i="11"/>
  <c r="AH87" i="11"/>
  <c r="AG87" i="11"/>
  <c r="AF87" i="11"/>
  <c r="M87" i="11"/>
  <c r="L87" i="11"/>
  <c r="BS86" i="11"/>
  <c r="BM86" i="11"/>
  <c r="BL86" i="11"/>
  <c r="BK86" i="11"/>
  <c r="BI86" i="11"/>
  <c r="BH86" i="11"/>
  <c r="BG86" i="11"/>
  <c r="BE86" i="11"/>
  <c r="BD86" i="11"/>
  <c r="BC86" i="11"/>
  <c r="BA86" i="11"/>
  <c r="AZ86" i="11"/>
  <c r="AY86" i="11"/>
  <c r="AT86" i="11"/>
  <c r="AS86" i="11"/>
  <c r="AR86" i="11"/>
  <c r="AP86" i="11"/>
  <c r="AO86" i="11"/>
  <c r="AN86" i="11"/>
  <c r="AL86" i="11"/>
  <c r="AK86" i="11"/>
  <c r="AJ86" i="11"/>
  <c r="AH86" i="11"/>
  <c r="AG86" i="11"/>
  <c r="AF86" i="11"/>
  <c r="M86" i="11"/>
  <c r="L86" i="11"/>
  <c r="BS85" i="11"/>
  <c r="BM85" i="11"/>
  <c r="BL85" i="11"/>
  <c r="BK85" i="11"/>
  <c r="BI85" i="11"/>
  <c r="BH85" i="11"/>
  <c r="BG85" i="11"/>
  <c r="BE85" i="11"/>
  <c r="BD85" i="11"/>
  <c r="BC85" i="11"/>
  <c r="BA85" i="11"/>
  <c r="AZ85" i="11"/>
  <c r="AY85" i="11"/>
  <c r="AT85" i="11"/>
  <c r="AS85" i="11"/>
  <c r="AR85" i="11"/>
  <c r="AP85" i="11"/>
  <c r="AO85" i="11"/>
  <c r="AN85" i="11"/>
  <c r="AL85" i="11"/>
  <c r="AK85" i="11"/>
  <c r="AJ85" i="11"/>
  <c r="AH85" i="11"/>
  <c r="AG85" i="11"/>
  <c r="AF85" i="11"/>
  <c r="M85" i="11"/>
  <c r="L85" i="11"/>
  <c r="BS84" i="11"/>
  <c r="BM84" i="11"/>
  <c r="BL84" i="11"/>
  <c r="BK84" i="11"/>
  <c r="BI84" i="11"/>
  <c r="BH84" i="11"/>
  <c r="BG84" i="11"/>
  <c r="BE84" i="11"/>
  <c r="BD84" i="11"/>
  <c r="BC84" i="11"/>
  <c r="BA84" i="11"/>
  <c r="AZ84" i="11"/>
  <c r="AY84" i="11"/>
  <c r="AT84" i="11"/>
  <c r="AS84" i="11"/>
  <c r="AR84" i="11"/>
  <c r="AP84" i="11"/>
  <c r="AO84" i="11"/>
  <c r="AN84" i="11"/>
  <c r="AL84" i="11"/>
  <c r="AK84" i="11"/>
  <c r="AJ84" i="11"/>
  <c r="AH84" i="11"/>
  <c r="AG84" i="11"/>
  <c r="AF84" i="11"/>
  <c r="M84" i="11"/>
  <c r="L84" i="11"/>
  <c r="BS83" i="11"/>
  <c r="BM83" i="11"/>
  <c r="BL83" i="11"/>
  <c r="BK83" i="11"/>
  <c r="BI83" i="11"/>
  <c r="BH83" i="11"/>
  <c r="BG83" i="11"/>
  <c r="BE83" i="11"/>
  <c r="BD83" i="11"/>
  <c r="BC83" i="11"/>
  <c r="BA83" i="11"/>
  <c r="AZ83" i="11"/>
  <c r="AY83" i="11"/>
  <c r="AT83" i="11"/>
  <c r="AS83" i="11"/>
  <c r="AR83" i="11"/>
  <c r="AP83" i="11"/>
  <c r="AO83" i="11"/>
  <c r="AN83" i="11"/>
  <c r="AL83" i="11"/>
  <c r="AK83" i="11"/>
  <c r="AJ83" i="11"/>
  <c r="AH83" i="11"/>
  <c r="AG83" i="11"/>
  <c r="AF83" i="11"/>
  <c r="M83" i="11"/>
  <c r="L83" i="11"/>
  <c r="BS82" i="11"/>
  <c r="BM82" i="11"/>
  <c r="BL82" i="11"/>
  <c r="BK82" i="11"/>
  <c r="BI82" i="11"/>
  <c r="BH82" i="11"/>
  <c r="BG82" i="11"/>
  <c r="BE82" i="11"/>
  <c r="BD82" i="11"/>
  <c r="BC82" i="11"/>
  <c r="BA82" i="11"/>
  <c r="AZ82" i="11"/>
  <c r="AY82" i="11"/>
  <c r="AT82" i="11"/>
  <c r="AS82" i="11"/>
  <c r="AR82" i="11"/>
  <c r="AP82" i="11"/>
  <c r="AO82" i="11"/>
  <c r="AN82" i="11"/>
  <c r="AL82" i="11"/>
  <c r="AK82" i="11"/>
  <c r="AJ82" i="11"/>
  <c r="AH82" i="11"/>
  <c r="AG82" i="11"/>
  <c r="AF82" i="11"/>
  <c r="M82" i="11"/>
  <c r="L82" i="11"/>
  <c r="BS81" i="11"/>
  <c r="BM81" i="11"/>
  <c r="BL81" i="11"/>
  <c r="BK81" i="11"/>
  <c r="BI81" i="11"/>
  <c r="BH81" i="11"/>
  <c r="BG81" i="11"/>
  <c r="BE81" i="11"/>
  <c r="BD81" i="11"/>
  <c r="BC81" i="11"/>
  <c r="BA81" i="11"/>
  <c r="AZ81" i="11"/>
  <c r="AY81" i="11"/>
  <c r="AT81" i="11"/>
  <c r="AS81" i="11"/>
  <c r="AR81" i="11"/>
  <c r="AP81" i="11"/>
  <c r="AO81" i="11"/>
  <c r="AN81" i="11"/>
  <c r="AL81" i="11"/>
  <c r="AK81" i="11"/>
  <c r="AJ81" i="11"/>
  <c r="AH81" i="11"/>
  <c r="AG81" i="11"/>
  <c r="AF81" i="11"/>
  <c r="M81" i="11"/>
  <c r="L81" i="11"/>
  <c r="BS80" i="11"/>
  <c r="BM80" i="11"/>
  <c r="BL80" i="11"/>
  <c r="BK80" i="11"/>
  <c r="BI80" i="11"/>
  <c r="BH80" i="11"/>
  <c r="BG80" i="11"/>
  <c r="BE80" i="11"/>
  <c r="BD80" i="11"/>
  <c r="BC80" i="11"/>
  <c r="BA80" i="11"/>
  <c r="AZ80" i="11"/>
  <c r="AY80" i="11"/>
  <c r="AT80" i="11"/>
  <c r="AS80" i="11"/>
  <c r="AR80" i="11"/>
  <c r="AP80" i="11"/>
  <c r="AO80" i="11"/>
  <c r="AN80" i="11"/>
  <c r="AL80" i="11"/>
  <c r="AK80" i="11"/>
  <c r="AJ80" i="11"/>
  <c r="AH80" i="11"/>
  <c r="AG80" i="11"/>
  <c r="AF80" i="11"/>
  <c r="M80" i="11"/>
  <c r="L80" i="11"/>
  <c r="BS79" i="11"/>
  <c r="BM79" i="11"/>
  <c r="BL79" i="11"/>
  <c r="BK79" i="11"/>
  <c r="BI79" i="11"/>
  <c r="BH79" i="11"/>
  <c r="BG79" i="11"/>
  <c r="BE79" i="11"/>
  <c r="BD79" i="11"/>
  <c r="BC79" i="11"/>
  <c r="BA79" i="11"/>
  <c r="AZ79" i="11"/>
  <c r="AY79" i="11"/>
  <c r="AT79" i="11"/>
  <c r="AS79" i="11"/>
  <c r="AR79" i="11"/>
  <c r="AP79" i="11"/>
  <c r="AO79" i="11"/>
  <c r="AN79" i="11"/>
  <c r="AL79" i="11"/>
  <c r="AK79" i="11"/>
  <c r="AJ79" i="11"/>
  <c r="AH79" i="11"/>
  <c r="AG79" i="11"/>
  <c r="AF79" i="11"/>
  <c r="M79" i="11"/>
  <c r="L79" i="11"/>
  <c r="BS78" i="11"/>
  <c r="BM78" i="11"/>
  <c r="BL78" i="11"/>
  <c r="BK78" i="11"/>
  <c r="BI78" i="11"/>
  <c r="BH78" i="11"/>
  <c r="BG78" i="11"/>
  <c r="BE78" i="11"/>
  <c r="BD78" i="11"/>
  <c r="BC78" i="11"/>
  <c r="BA78" i="11"/>
  <c r="AZ78" i="11"/>
  <c r="AY78" i="11"/>
  <c r="AT78" i="11"/>
  <c r="AS78" i="11"/>
  <c r="AR78" i="11"/>
  <c r="AP78" i="11"/>
  <c r="AO78" i="11"/>
  <c r="AN78" i="11"/>
  <c r="AL78" i="11"/>
  <c r="AK78" i="11"/>
  <c r="AJ78" i="11"/>
  <c r="AH78" i="11"/>
  <c r="AG78" i="11"/>
  <c r="AF78" i="11"/>
  <c r="M78" i="11"/>
  <c r="L78" i="11"/>
  <c r="BS77" i="11"/>
  <c r="BM77" i="11"/>
  <c r="BL77" i="11"/>
  <c r="BK77" i="11"/>
  <c r="BI77" i="11"/>
  <c r="BH77" i="11"/>
  <c r="BG77" i="11"/>
  <c r="BE77" i="11"/>
  <c r="BD77" i="11"/>
  <c r="BC77" i="11"/>
  <c r="BA77" i="11"/>
  <c r="AZ77" i="11"/>
  <c r="AY77" i="11"/>
  <c r="AT77" i="11"/>
  <c r="AS77" i="11"/>
  <c r="AR77" i="11"/>
  <c r="AP77" i="11"/>
  <c r="AO77" i="11"/>
  <c r="AN77" i="11"/>
  <c r="AL77" i="11"/>
  <c r="AK77" i="11"/>
  <c r="AJ77" i="11"/>
  <c r="AH77" i="11"/>
  <c r="AG77" i="11"/>
  <c r="AF77" i="11"/>
  <c r="M77" i="11"/>
  <c r="L77" i="11"/>
  <c r="BS76" i="11"/>
  <c r="BM76" i="11"/>
  <c r="BL76" i="11"/>
  <c r="BK76" i="11"/>
  <c r="BI76" i="11"/>
  <c r="BH76" i="11"/>
  <c r="BG76" i="11"/>
  <c r="BE76" i="11"/>
  <c r="BD76" i="11"/>
  <c r="BC76" i="11"/>
  <c r="BA76" i="11"/>
  <c r="AZ76" i="11"/>
  <c r="AY76" i="11"/>
  <c r="AT76" i="11"/>
  <c r="AS76" i="11"/>
  <c r="AR76" i="11"/>
  <c r="AP76" i="11"/>
  <c r="AO76" i="11"/>
  <c r="AN76" i="11"/>
  <c r="AL76" i="11"/>
  <c r="AK76" i="11"/>
  <c r="AJ76" i="11"/>
  <c r="AH76" i="11"/>
  <c r="AG76" i="11"/>
  <c r="AF76" i="11"/>
  <c r="M76" i="11"/>
  <c r="L76" i="11"/>
  <c r="BS75" i="11"/>
  <c r="BM75" i="11"/>
  <c r="BL75" i="11"/>
  <c r="BK75" i="11"/>
  <c r="BI75" i="11"/>
  <c r="BH75" i="11"/>
  <c r="BG75" i="11"/>
  <c r="BE75" i="11"/>
  <c r="BD75" i="11"/>
  <c r="BC75" i="11"/>
  <c r="BA75" i="11"/>
  <c r="AZ75" i="11"/>
  <c r="AY75" i="11"/>
  <c r="AT75" i="11"/>
  <c r="AS75" i="11"/>
  <c r="AR75" i="11"/>
  <c r="AP75" i="11"/>
  <c r="AO75" i="11"/>
  <c r="AN75" i="11"/>
  <c r="AL75" i="11"/>
  <c r="AK75" i="11"/>
  <c r="AJ75" i="11"/>
  <c r="AH75" i="11"/>
  <c r="AG75" i="11"/>
  <c r="AF75" i="11"/>
  <c r="M75" i="11"/>
  <c r="L75" i="11"/>
  <c r="BS74" i="11"/>
  <c r="BM74" i="11"/>
  <c r="BL74" i="11"/>
  <c r="BK74" i="11"/>
  <c r="BI74" i="11"/>
  <c r="BH74" i="11"/>
  <c r="BG74" i="11"/>
  <c r="BE74" i="11"/>
  <c r="BD74" i="11"/>
  <c r="BC74" i="11"/>
  <c r="BA74" i="11"/>
  <c r="AZ74" i="11"/>
  <c r="AY74" i="11"/>
  <c r="AT74" i="11"/>
  <c r="AS74" i="11"/>
  <c r="AR74" i="11"/>
  <c r="AP74" i="11"/>
  <c r="AO74" i="11"/>
  <c r="AN74" i="11"/>
  <c r="AL74" i="11"/>
  <c r="AK74" i="11"/>
  <c r="AJ74" i="11"/>
  <c r="AH74" i="11"/>
  <c r="AG74" i="11"/>
  <c r="AF74" i="11"/>
  <c r="M74" i="11"/>
  <c r="L74" i="11"/>
  <c r="BS73" i="11"/>
  <c r="BM73" i="11"/>
  <c r="BL73" i="11"/>
  <c r="BK73" i="11"/>
  <c r="BI73" i="11"/>
  <c r="BH73" i="11"/>
  <c r="BG73" i="11"/>
  <c r="BE73" i="11"/>
  <c r="BD73" i="11"/>
  <c r="BC73" i="11"/>
  <c r="BA73" i="11"/>
  <c r="AZ73" i="11"/>
  <c r="AY73" i="11"/>
  <c r="AT73" i="11"/>
  <c r="AS73" i="11"/>
  <c r="AR73" i="11"/>
  <c r="AP73" i="11"/>
  <c r="AO73" i="11"/>
  <c r="AN73" i="11"/>
  <c r="AL73" i="11"/>
  <c r="AK73" i="11"/>
  <c r="AJ73" i="11"/>
  <c r="AH73" i="11"/>
  <c r="AG73" i="11"/>
  <c r="AF73" i="11"/>
  <c r="M73" i="11"/>
  <c r="L73" i="11"/>
  <c r="BS72" i="11"/>
  <c r="BM72" i="11"/>
  <c r="BL72" i="11"/>
  <c r="BK72" i="11"/>
  <c r="BI72" i="11"/>
  <c r="BH72" i="11"/>
  <c r="BG72" i="11"/>
  <c r="BE72" i="11"/>
  <c r="BD72" i="11"/>
  <c r="BC72" i="11"/>
  <c r="BA72" i="11"/>
  <c r="AZ72" i="11"/>
  <c r="AY72" i="11"/>
  <c r="AT72" i="11"/>
  <c r="AS72" i="11"/>
  <c r="AR72" i="11"/>
  <c r="AP72" i="11"/>
  <c r="AO72" i="11"/>
  <c r="AN72" i="11"/>
  <c r="AL72" i="11"/>
  <c r="AK72" i="11"/>
  <c r="AJ72" i="11"/>
  <c r="AH72" i="11"/>
  <c r="AG72" i="11"/>
  <c r="AF72" i="11"/>
  <c r="M72" i="11"/>
  <c r="L72" i="11"/>
  <c r="BS71" i="11"/>
  <c r="BM71" i="11"/>
  <c r="BL71" i="11"/>
  <c r="BK71" i="11"/>
  <c r="BI71" i="11"/>
  <c r="BH71" i="11"/>
  <c r="BG71" i="11"/>
  <c r="BE71" i="11"/>
  <c r="BD71" i="11"/>
  <c r="BC71" i="11"/>
  <c r="BA71" i="11"/>
  <c r="AZ71" i="11"/>
  <c r="AY71" i="11"/>
  <c r="AT71" i="11"/>
  <c r="AS71" i="11"/>
  <c r="AR71" i="11"/>
  <c r="AP71" i="11"/>
  <c r="AO71" i="11"/>
  <c r="AN71" i="11"/>
  <c r="AL71" i="11"/>
  <c r="AK71" i="11"/>
  <c r="AJ71" i="11"/>
  <c r="AH71" i="11"/>
  <c r="AG71" i="11"/>
  <c r="AF71" i="11"/>
  <c r="M71" i="11"/>
  <c r="L71" i="11"/>
  <c r="BS70" i="11"/>
  <c r="BM70" i="11"/>
  <c r="BL70" i="11"/>
  <c r="BK70" i="11"/>
  <c r="BI70" i="11"/>
  <c r="BH70" i="11"/>
  <c r="BG70" i="11"/>
  <c r="BE70" i="11"/>
  <c r="BD70" i="11"/>
  <c r="BC70" i="11"/>
  <c r="BA70" i="11"/>
  <c r="AZ70" i="11"/>
  <c r="AY70" i="11"/>
  <c r="AT70" i="11"/>
  <c r="AS70" i="11"/>
  <c r="AR70" i="11"/>
  <c r="AP70" i="11"/>
  <c r="AO70" i="11"/>
  <c r="AN70" i="11"/>
  <c r="AL70" i="11"/>
  <c r="AK70" i="11"/>
  <c r="AJ70" i="11"/>
  <c r="AH70" i="11"/>
  <c r="AG70" i="11"/>
  <c r="AF70" i="11"/>
  <c r="M70" i="11"/>
  <c r="L70" i="11"/>
  <c r="BS69" i="11"/>
  <c r="BM69" i="11"/>
  <c r="BL69" i="11"/>
  <c r="BK69" i="11"/>
  <c r="BI69" i="11"/>
  <c r="BH69" i="11"/>
  <c r="BG69" i="11"/>
  <c r="BE69" i="11"/>
  <c r="BD69" i="11"/>
  <c r="BC69" i="11"/>
  <c r="BA69" i="11"/>
  <c r="AZ69" i="11"/>
  <c r="AY69" i="11"/>
  <c r="AT69" i="11"/>
  <c r="AS69" i="11"/>
  <c r="AR69" i="11"/>
  <c r="AP69" i="11"/>
  <c r="AO69" i="11"/>
  <c r="AN69" i="11"/>
  <c r="AL69" i="11"/>
  <c r="AK69" i="11"/>
  <c r="AJ69" i="11"/>
  <c r="AH69" i="11"/>
  <c r="AG69" i="11"/>
  <c r="AF69" i="11"/>
  <c r="M69" i="11"/>
  <c r="L69" i="11"/>
  <c r="BS68" i="11"/>
  <c r="BM68" i="11"/>
  <c r="BL68" i="11"/>
  <c r="BK68" i="11"/>
  <c r="BI68" i="11"/>
  <c r="BH68" i="11"/>
  <c r="BG68" i="11"/>
  <c r="BE68" i="11"/>
  <c r="BD68" i="11"/>
  <c r="BC68" i="11"/>
  <c r="BA68" i="11"/>
  <c r="AZ68" i="11"/>
  <c r="AY68" i="11"/>
  <c r="AT68" i="11"/>
  <c r="AS68" i="11"/>
  <c r="AR68" i="11"/>
  <c r="AP68" i="11"/>
  <c r="AO68" i="11"/>
  <c r="AN68" i="11"/>
  <c r="AL68" i="11"/>
  <c r="AK68" i="11"/>
  <c r="AJ68" i="11"/>
  <c r="AH68" i="11"/>
  <c r="AG68" i="11"/>
  <c r="AF68" i="11"/>
  <c r="M68" i="11"/>
  <c r="L68" i="11"/>
  <c r="BS67" i="11"/>
  <c r="BM67" i="11"/>
  <c r="BL67" i="11"/>
  <c r="BK67" i="11"/>
  <c r="BI67" i="11"/>
  <c r="BH67" i="11"/>
  <c r="BG67" i="11"/>
  <c r="BE67" i="11"/>
  <c r="BD67" i="11"/>
  <c r="BC67" i="11"/>
  <c r="BA67" i="11"/>
  <c r="AZ67" i="11"/>
  <c r="AY67" i="11"/>
  <c r="AT67" i="11"/>
  <c r="AS67" i="11"/>
  <c r="AR67" i="11"/>
  <c r="AP67" i="11"/>
  <c r="AO67" i="11"/>
  <c r="AN67" i="11"/>
  <c r="AL67" i="11"/>
  <c r="AK67" i="11"/>
  <c r="AJ67" i="11"/>
  <c r="AH67" i="11"/>
  <c r="AG67" i="11"/>
  <c r="AF67" i="11"/>
  <c r="M67" i="11"/>
  <c r="L67" i="11"/>
  <c r="BS66" i="11"/>
  <c r="BM66" i="11"/>
  <c r="BL66" i="11"/>
  <c r="BK66" i="11"/>
  <c r="BI66" i="11"/>
  <c r="BH66" i="11"/>
  <c r="BG66" i="11"/>
  <c r="BE66" i="11"/>
  <c r="BD66" i="11"/>
  <c r="BC66" i="11"/>
  <c r="BA66" i="11"/>
  <c r="AZ66" i="11"/>
  <c r="AY66" i="11"/>
  <c r="AT66" i="11"/>
  <c r="AS66" i="11"/>
  <c r="AR66" i="11"/>
  <c r="AP66" i="11"/>
  <c r="AO66" i="11"/>
  <c r="AN66" i="11"/>
  <c r="AL66" i="11"/>
  <c r="AK66" i="11"/>
  <c r="AJ66" i="11"/>
  <c r="AH66" i="11"/>
  <c r="AG66" i="11"/>
  <c r="AF66" i="11"/>
  <c r="M66" i="11"/>
  <c r="L66" i="11"/>
  <c r="BS65" i="11"/>
  <c r="BM65" i="11"/>
  <c r="BL65" i="11"/>
  <c r="BK65" i="11"/>
  <c r="BI65" i="11"/>
  <c r="BH65" i="11"/>
  <c r="BG65" i="11"/>
  <c r="BE65" i="11"/>
  <c r="BD65" i="11"/>
  <c r="BC65" i="11"/>
  <c r="BA65" i="11"/>
  <c r="AZ65" i="11"/>
  <c r="AY65" i="11"/>
  <c r="AT65" i="11"/>
  <c r="AS65" i="11"/>
  <c r="AR65" i="11"/>
  <c r="AP65" i="11"/>
  <c r="AO65" i="11"/>
  <c r="AN65" i="11"/>
  <c r="AL65" i="11"/>
  <c r="AK65" i="11"/>
  <c r="AJ65" i="11"/>
  <c r="AH65" i="11"/>
  <c r="AG65" i="11"/>
  <c r="AF65" i="11"/>
  <c r="M65" i="11"/>
  <c r="L65" i="11"/>
  <c r="BS64" i="11"/>
  <c r="BM64" i="11"/>
  <c r="BL64" i="11"/>
  <c r="BK64" i="11"/>
  <c r="BI64" i="11"/>
  <c r="BH64" i="11"/>
  <c r="BG64" i="11"/>
  <c r="BE64" i="11"/>
  <c r="BD64" i="11"/>
  <c r="BC64" i="11"/>
  <c r="BA64" i="11"/>
  <c r="AZ64" i="11"/>
  <c r="AY64" i="11"/>
  <c r="AT64" i="11"/>
  <c r="AS64" i="11"/>
  <c r="AR64" i="11"/>
  <c r="AP64" i="11"/>
  <c r="AO64" i="11"/>
  <c r="AN64" i="11"/>
  <c r="AL64" i="11"/>
  <c r="AK64" i="11"/>
  <c r="AJ64" i="11"/>
  <c r="AH64" i="11"/>
  <c r="AG64" i="11"/>
  <c r="AF64" i="11"/>
  <c r="M64" i="11"/>
  <c r="L64" i="11"/>
  <c r="BS63" i="11"/>
  <c r="BM63" i="11"/>
  <c r="BL63" i="11"/>
  <c r="BK63" i="11"/>
  <c r="BI63" i="11"/>
  <c r="BH63" i="11"/>
  <c r="BG63" i="11"/>
  <c r="BE63" i="11"/>
  <c r="BD63" i="11"/>
  <c r="BC63" i="11"/>
  <c r="BA63" i="11"/>
  <c r="AZ63" i="11"/>
  <c r="AY63" i="11"/>
  <c r="AT63" i="11"/>
  <c r="AS63" i="11"/>
  <c r="AR63" i="11"/>
  <c r="AP63" i="11"/>
  <c r="AO63" i="11"/>
  <c r="AN63" i="11"/>
  <c r="AL63" i="11"/>
  <c r="AK63" i="11"/>
  <c r="AJ63" i="11"/>
  <c r="AH63" i="11"/>
  <c r="AG63" i="11"/>
  <c r="AF63" i="11"/>
  <c r="M63" i="11"/>
  <c r="L63" i="11"/>
  <c r="BS62" i="11"/>
  <c r="BM62" i="11"/>
  <c r="BL62" i="11"/>
  <c r="BK62" i="11"/>
  <c r="BI62" i="11"/>
  <c r="BH62" i="11"/>
  <c r="BG62" i="11"/>
  <c r="BE62" i="11"/>
  <c r="BD62" i="11"/>
  <c r="BC62" i="11"/>
  <c r="BA62" i="11"/>
  <c r="AZ62" i="11"/>
  <c r="AY62" i="11"/>
  <c r="AT62" i="11"/>
  <c r="AS62" i="11"/>
  <c r="AR62" i="11"/>
  <c r="AP62" i="11"/>
  <c r="AO62" i="11"/>
  <c r="AN62" i="11"/>
  <c r="AL62" i="11"/>
  <c r="AK62" i="11"/>
  <c r="AJ62" i="11"/>
  <c r="AH62" i="11"/>
  <c r="AG62" i="11"/>
  <c r="AF62" i="11"/>
  <c r="M62" i="11"/>
  <c r="L62" i="11"/>
  <c r="BS61" i="11"/>
  <c r="BM61" i="11"/>
  <c r="BL61" i="11"/>
  <c r="BK61" i="11"/>
  <c r="BI61" i="11"/>
  <c r="BH61" i="11"/>
  <c r="BG61" i="11"/>
  <c r="BE61" i="11"/>
  <c r="BD61" i="11"/>
  <c r="BC61" i="11"/>
  <c r="BA61" i="11"/>
  <c r="AZ61" i="11"/>
  <c r="AY61" i="11"/>
  <c r="AT61" i="11"/>
  <c r="AS61" i="11"/>
  <c r="AR61" i="11"/>
  <c r="AP61" i="11"/>
  <c r="AO61" i="11"/>
  <c r="AN61" i="11"/>
  <c r="AL61" i="11"/>
  <c r="AK61" i="11"/>
  <c r="AJ61" i="11"/>
  <c r="AH61" i="11"/>
  <c r="AG61" i="11"/>
  <c r="AF61" i="11"/>
  <c r="M61" i="11"/>
  <c r="L61" i="11"/>
  <c r="BS60" i="11"/>
  <c r="BM60" i="11"/>
  <c r="BL60" i="11"/>
  <c r="BK60" i="11"/>
  <c r="BI60" i="11"/>
  <c r="BH60" i="11"/>
  <c r="BG60" i="11"/>
  <c r="BE60" i="11"/>
  <c r="BD60" i="11"/>
  <c r="BC60" i="11"/>
  <c r="BA60" i="11"/>
  <c r="AZ60" i="11"/>
  <c r="AY60" i="11"/>
  <c r="AT60" i="11"/>
  <c r="AS60" i="11"/>
  <c r="AR60" i="11"/>
  <c r="AP60" i="11"/>
  <c r="AO60" i="11"/>
  <c r="AN60" i="11"/>
  <c r="AL60" i="11"/>
  <c r="AK60" i="11"/>
  <c r="AJ60" i="11"/>
  <c r="AH60" i="11"/>
  <c r="AG60" i="11"/>
  <c r="AF60" i="11"/>
  <c r="M60" i="11"/>
  <c r="L60" i="11"/>
  <c r="BS59" i="11"/>
  <c r="BM59" i="11"/>
  <c r="BL59" i="11"/>
  <c r="BK59" i="11"/>
  <c r="BI59" i="11"/>
  <c r="BH59" i="11"/>
  <c r="BG59" i="11"/>
  <c r="BE59" i="11"/>
  <c r="BD59" i="11"/>
  <c r="BC59" i="11"/>
  <c r="BA59" i="11"/>
  <c r="AZ59" i="11"/>
  <c r="AY59" i="11"/>
  <c r="AT59" i="11"/>
  <c r="AS59" i="11"/>
  <c r="AR59" i="11"/>
  <c r="AP59" i="11"/>
  <c r="AO59" i="11"/>
  <c r="AN59" i="11"/>
  <c r="AL59" i="11"/>
  <c r="AK59" i="11"/>
  <c r="AJ59" i="11"/>
  <c r="AH59" i="11"/>
  <c r="AG59" i="11"/>
  <c r="AF59" i="11"/>
  <c r="M59" i="11"/>
  <c r="L59" i="11"/>
  <c r="BS58" i="11"/>
  <c r="BM58" i="11"/>
  <c r="BL58" i="11"/>
  <c r="BK58" i="11"/>
  <c r="BI58" i="11"/>
  <c r="BH58" i="11"/>
  <c r="BG58" i="11"/>
  <c r="BE58" i="11"/>
  <c r="BD58" i="11"/>
  <c r="BC58" i="11"/>
  <c r="BA58" i="11"/>
  <c r="AZ58" i="11"/>
  <c r="AY58" i="11"/>
  <c r="AT58" i="11"/>
  <c r="AS58" i="11"/>
  <c r="AR58" i="11"/>
  <c r="AP58" i="11"/>
  <c r="AO58" i="11"/>
  <c r="AN58" i="11"/>
  <c r="AL58" i="11"/>
  <c r="AK58" i="11"/>
  <c r="AJ58" i="11"/>
  <c r="AH58" i="11"/>
  <c r="AG58" i="11"/>
  <c r="AF58" i="11"/>
  <c r="M58" i="11"/>
  <c r="L58" i="11"/>
  <c r="BS57" i="11"/>
  <c r="BM57" i="11"/>
  <c r="BL57" i="11"/>
  <c r="BK57" i="11"/>
  <c r="BI57" i="11"/>
  <c r="BH57" i="11"/>
  <c r="BG57" i="11"/>
  <c r="BE57" i="11"/>
  <c r="BD57" i="11"/>
  <c r="BC57" i="11"/>
  <c r="BA57" i="11"/>
  <c r="AZ57" i="11"/>
  <c r="AY57" i="11"/>
  <c r="AT57" i="11"/>
  <c r="AS57" i="11"/>
  <c r="AR57" i="11"/>
  <c r="AP57" i="11"/>
  <c r="AO57" i="11"/>
  <c r="AN57" i="11"/>
  <c r="AL57" i="11"/>
  <c r="AK57" i="11"/>
  <c r="AJ57" i="11"/>
  <c r="AH57" i="11"/>
  <c r="AG57" i="11"/>
  <c r="AF57" i="11"/>
  <c r="M57" i="11"/>
  <c r="L57" i="11"/>
  <c r="BS56" i="11"/>
  <c r="BM56" i="11"/>
  <c r="BL56" i="11"/>
  <c r="BK56" i="11"/>
  <c r="BI56" i="11"/>
  <c r="BH56" i="11"/>
  <c r="BG56" i="11"/>
  <c r="BE56" i="11"/>
  <c r="BD56" i="11"/>
  <c r="BC56" i="11"/>
  <c r="BA56" i="11"/>
  <c r="AZ56" i="11"/>
  <c r="AY56" i="11"/>
  <c r="AT56" i="11"/>
  <c r="AS56" i="11"/>
  <c r="AR56" i="11"/>
  <c r="AP56" i="11"/>
  <c r="AO56" i="11"/>
  <c r="AN56" i="11"/>
  <c r="AL56" i="11"/>
  <c r="AK56" i="11"/>
  <c r="AJ56" i="11"/>
  <c r="AH56" i="11"/>
  <c r="AG56" i="11"/>
  <c r="AF56" i="11"/>
  <c r="M56" i="11"/>
  <c r="L56" i="11"/>
  <c r="BS55" i="11"/>
  <c r="BM55" i="11"/>
  <c r="BL55" i="11"/>
  <c r="BK55" i="11"/>
  <c r="BI55" i="11"/>
  <c r="BH55" i="11"/>
  <c r="BG55" i="11"/>
  <c r="BE55" i="11"/>
  <c r="BD55" i="11"/>
  <c r="BC55" i="11"/>
  <c r="BA55" i="11"/>
  <c r="AZ55" i="11"/>
  <c r="AY55" i="11"/>
  <c r="AT55" i="11"/>
  <c r="AS55" i="11"/>
  <c r="AR55" i="11"/>
  <c r="AP55" i="11"/>
  <c r="AO55" i="11"/>
  <c r="AN55" i="11"/>
  <c r="AL55" i="11"/>
  <c r="AK55" i="11"/>
  <c r="AJ55" i="11"/>
  <c r="AH55" i="11"/>
  <c r="AG55" i="11"/>
  <c r="AF55" i="11"/>
  <c r="M55" i="11"/>
  <c r="L55" i="11"/>
  <c r="BS54" i="11"/>
  <c r="BM54" i="11"/>
  <c r="BL54" i="11"/>
  <c r="BK54" i="11"/>
  <c r="BI54" i="11"/>
  <c r="BH54" i="11"/>
  <c r="BG54" i="11"/>
  <c r="BE54" i="11"/>
  <c r="BD54" i="11"/>
  <c r="BC54" i="11"/>
  <c r="BA54" i="11"/>
  <c r="AZ54" i="11"/>
  <c r="AY54" i="11"/>
  <c r="AT54" i="11"/>
  <c r="AS54" i="11"/>
  <c r="AR54" i="11"/>
  <c r="AP54" i="11"/>
  <c r="AO54" i="11"/>
  <c r="AN54" i="11"/>
  <c r="AL54" i="11"/>
  <c r="AK54" i="11"/>
  <c r="AJ54" i="11"/>
  <c r="AH54" i="11"/>
  <c r="AG54" i="11"/>
  <c r="AF54" i="11"/>
  <c r="M54" i="11"/>
  <c r="L54" i="11"/>
  <c r="BS53" i="11"/>
  <c r="BM53" i="11"/>
  <c r="BL53" i="11"/>
  <c r="BK53" i="11"/>
  <c r="BI53" i="11"/>
  <c r="BH53" i="11"/>
  <c r="BG53" i="11"/>
  <c r="BE53" i="11"/>
  <c r="BD53" i="11"/>
  <c r="BC53" i="11"/>
  <c r="BA53" i="11"/>
  <c r="AZ53" i="11"/>
  <c r="AY53" i="11"/>
  <c r="AT53" i="11"/>
  <c r="AS53" i="11"/>
  <c r="AR53" i="11"/>
  <c r="AP53" i="11"/>
  <c r="AO53" i="11"/>
  <c r="AN53" i="11"/>
  <c r="AL53" i="11"/>
  <c r="AK53" i="11"/>
  <c r="AJ53" i="11"/>
  <c r="AH53" i="11"/>
  <c r="AG53" i="11"/>
  <c r="AF53" i="11"/>
  <c r="M53" i="11"/>
  <c r="L53" i="11"/>
  <c r="BS52" i="11"/>
  <c r="BM52" i="11"/>
  <c r="BL52" i="11"/>
  <c r="BK52" i="11"/>
  <c r="BI52" i="11"/>
  <c r="BH52" i="11"/>
  <c r="BG52" i="11"/>
  <c r="BE52" i="11"/>
  <c r="BD52" i="11"/>
  <c r="BC52" i="11"/>
  <c r="BA52" i="11"/>
  <c r="AZ52" i="11"/>
  <c r="AY52" i="11"/>
  <c r="AT52" i="11"/>
  <c r="AS52" i="11"/>
  <c r="AR52" i="11"/>
  <c r="AP52" i="11"/>
  <c r="AO52" i="11"/>
  <c r="AN52" i="11"/>
  <c r="AL52" i="11"/>
  <c r="AK52" i="11"/>
  <c r="AJ52" i="11"/>
  <c r="AH52" i="11"/>
  <c r="AG52" i="11"/>
  <c r="AF52" i="11"/>
  <c r="BN52" i="11" s="1"/>
  <c r="M52" i="11"/>
  <c r="L52" i="11"/>
  <c r="BS51" i="11"/>
  <c r="BM51" i="11"/>
  <c r="BL51" i="11"/>
  <c r="BK51" i="11"/>
  <c r="BI51" i="11"/>
  <c r="BH51" i="11"/>
  <c r="BG51" i="11"/>
  <c r="BE51" i="11"/>
  <c r="BD51" i="11"/>
  <c r="BC51" i="11"/>
  <c r="BA51" i="11"/>
  <c r="AZ51" i="11"/>
  <c r="AY51" i="11"/>
  <c r="AT51" i="11"/>
  <c r="AS51" i="11"/>
  <c r="AR51" i="11"/>
  <c r="AP51" i="11"/>
  <c r="AO51" i="11"/>
  <c r="AN51" i="11"/>
  <c r="AL51" i="11"/>
  <c r="AK51" i="11"/>
  <c r="AJ51" i="11"/>
  <c r="AH51" i="11"/>
  <c r="AG51" i="11"/>
  <c r="AF51" i="11"/>
  <c r="M51" i="11"/>
  <c r="L51" i="11"/>
  <c r="BS50" i="11"/>
  <c r="BM50" i="11"/>
  <c r="BL50" i="11"/>
  <c r="BK50" i="11"/>
  <c r="BI50" i="11"/>
  <c r="BH50" i="11"/>
  <c r="BG50" i="11"/>
  <c r="BE50" i="11"/>
  <c r="BD50" i="11"/>
  <c r="BC50" i="11"/>
  <c r="BA50" i="11"/>
  <c r="AZ50" i="11"/>
  <c r="AY50" i="11"/>
  <c r="AT50" i="11"/>
  <c r="AS50" i="11"/>
  <c r="AR50" i="11"/>
  <c r="AP50" i="11"/>
  <c r="AO50" i="11"/>
  <c r="AN50" i="11"/>
  <c r="AL50" i="11"/>
  <c r="AK50" i="11"/>
  <c r="AJ50" i="11"/>
  <c r="AH50" i="11"/>
  <c r="AG50" i="11"/>
  <c r="AF50" i="11"/>
  <c r="M50" i="11"/>
  <c r="L50" i="11"/>
  <c r="BS49" i="11"/>
  <c r="BM49" i="11"/>
  <c r="BL49" i="11"/>
  <c r="BK49" i="11"/>
  <c r="BI49" i="11"/>
  <c r="BH49" i="11"/>
  <c r="BG49" i="11"/>
  <c r="BE49" i="11"/>
  <c r="BD49" i="11"/>
  <c r="BC49" i="11"/>
  <c r="BA49" i="11"/>
  <c r="AZ49" i="11"/>
  <c r="AY49" i="11"/>
  <c r="AT49" i="11"/>
  <c r="AS49" i="11"/>
  <c r="AR49" i="11"/>
  <c r="AP49" i="11"/>
  <c r="AO49" i="11"/>
  <c r="AN49" i="11"/>
  <c r="AL49" i="11"/>
  <c r="AK49" i="11"/>
  <c r="AJ49" i="11"/>
  <c r="AH49" i="11"/>
  <c r="AG49" i="11"/>
  <c r="AF49" i="11"/>
  <c r="M49" i="11"/>
  <c r="L49" i="11"/>
  <c r="BS48" i="11"/>
  <c r="BM48" i="11"/>
  <c r="BL48" i="11"/>
  <c r="BK48" i="11"/>
  <c r="BI48" i="11"/>
  <c r="BH48" i="11"/>
  <c r="BG48" i="11"/>
  <c r="BE48" i="11"/>
  <c r="BD48" i="11"/>
  <c r="BC48" i="11"/>
  <c r="BA48" i="11"/>
  <c r="AZ48" i="11"/>
  <c r="AY48" i="11"/>
  <c r="AT48" i="11"/>
  <c r="AS48" i="11"/>
  <c r="AR48" i="11"/>
  <c r="AP48" i="11"/>
  <c r="AO48" i="11"/>
  <c r="AN48" i="11"/>
  <c r="AL48" i="11"/>
  <c r="AK48" i="11"/>
  <c r="AJ48" i="11"/>
  <c r="AH48" i="11"/>
  <c r="AG48" i="11"/>
  <c r="AF48" i="11"/>
  <c r="M48" i="11"/>
  <c r="L48" i="11"/>
  <c r="BS47" i="11"/>
  <c r="BM47" i="11"/>
  <c r="BL47" i="11"/>
  <c r="BK47" i="11"/>
  <c r="BI47" i="11"/>
  <c r="BH47" i="11"/>
  <c r="BG47" i="11"/>
  <c r="BE47" i="11"/>
  <c r="BD47" i="11"/>
  <c r="BC47" i="11"/>
  <c r="BA47" i="11"/>
  <c r="AZ47" i="11"/>
  <c r="AY47" i="11"/>
  <c r="AT47" i="11"/>
  <c r="AS47" i="11"/>
  <c r="AR47" i="11"/>
  <c r="AP47" i="11"/>
  <c r="AO47" i="11"/>
  <c r="AN47" i="11"/>
  <c r="AL47" i="11"/>
  <c r="AK47" i="11"/>
  <c r="AJ47" i="11"/>
  <c r="AH47" i="11"/>
  <c r="AG47" i="11"/>
  <c r="AF47" i="11"/>
  <c r="M47" i="11"/>
  <c r="L47" i="11"/>
  <c r="BS46" i="11"/>
  <c r="BM46" i="11"/>
  <c r="BL46" i="11"/>
  <c r="BK46" i="11"/>
  <c r="BI46" i="11"/>
  <c r="BH46" i="11"/>
  <c r="BG46" i="11"/>
  <c r="BE46" i="11"/>
  <c r="BD46" i="11"/>
  <c r="BC46" i="11"/>
  <c r="BA46" i="11"/>
  <c r="AZ46" i="11"/>
  <c r="AY46" i="11"/>
  <c r="AT46" i="11"/>
  <c r="AS46" i="11"/>
  <c r="AR46" i="11"/>
  <c r="AP46" i="11"/>
  <c r="AO46" i="11"/>
  <c r="AN46" i="11"/>
  <c r="AL46" i="11"/>
  <c r="AK46" i="11"/>
  <c r="AJ46" i="11"/>
  <c r="AH46" i="11"/>
  <c r="AG46" i="11"/>
  <c r="AF46" i="11"/>
  <c r="M46" i="11"/>
  <c r="L46" i="11"/>
  <c r="BS45" i="11"/>
  <c r="BM45" i="11"/>
  <c r="BL45" i="11"/>
  <c r="BK45" i="11"/>
  <c r="BI45" i="11"/>
  <c r="BH45" i="11"/>
  <c r="BG45" i="11"/>
  <c r="BE45" i="11"/>
  <c r="BD45" i="11"/>
  <c r="BC45" i="11"/>
  <c r="BA45" i="11"/>
  <c r="AZ45" i="11"/>
  <c r="AY45" i="11"/>
  <c r="AT45" i="11"/>
  <c r="AS45" i="11"/>
  <c r="AR45" i="11"/>
  <c r="AP45" i="11"/>
  <c r="AO45" i="11"/>
  <c r="AN45" i="11"/>
  <c r="AL45" i="11"/>
  <c r="AK45" i="11"/>
  <c r="AJ45" i="11"/>
  <c r="AH45" i="11"/>
  <c r="AG45" i="11"/>
  <c r="AF45" i="11"/>
  <c r="M45" i="11"/>
  <c r="L45" i="11"/>
  <c r="BS44" i="11"/>
  <c r="BM44" i="11"/>
  <c r="BL44" i="11"/>
  <c r="BK44" i="11"/>
  <c r="BI44" i="11"/>
  <c r="BH44" i="11"/>
  <c r="BG44" i="11"/>
  <c r="BE44" i="11"/>
  <c r="BD44" i="11"/>
  <c r="BC44" i="11"/>
  <c r="BA44" i="11"/>
  <c r="AZ44" i="11"/>
  <c r="AY44" i="11"/>
  <c r="AT44" i="11"/>
  <c r="AS44" i="11"/>
  <c r="AR44" i="11"/>
  <c r="AP44" i="11"/>
  <c r="AO44" i="11"/>
  <c r="AN44" i="11"/>
  <c r="AL44" i="11"/>
  <c r="AK44" i="11"/>
  <c r="AJ44" i="11"/>
  <c r="AH44" i="11"/>
  <c r="AG44" i="11"/>
  <c r="AF44" i="11"/>
  <c r="M44" i="11"/>
  <c r="L44" i="11"/>
  <c r="BS43" i="11"/>
  <c r="BM43" i="11"/>
  <c r="BL43" i="11"/>
  <c r="BK43" i="11"/>
  <c r="BI43" i="11"/>
  <c r="BH43" i="11"/>
  <c r="BG43" i="11"/>
  <c r="BE43" i="11"/>
  <c r="BD43" i="11"/>
  <c r="BC43" i="11"/>
  <c r="BA43" i="11"/>
  <c r="AZ43" i="11"/>
  <c r="AY43" i="11"/>
  <c r="AT43" i="11"/>
  <c r="AS43" i="11"/>
  <c r="AR43" i="11"/>
  <c r="AP43" i="11"/>
  <c r="AO43" i="11"/>
  <c r="AN43" i="11"/>
  <c r="AL43" i="11"/>
  <c r="AK43" i="11"/>
  <c r="AJ43" i="11"/>
  <c r="AH43" i="11"/>
  <c r="AG43" i="11"/>
  <c r="AF43" i="11"/>
  <c r="M43" i="11"/>
  <c r="L43" i="11"/>
  <c r="BS42" i="11"/>
  <c r="BM42" i="11"/>
  <c r="BL42" i="11"/>
  <c r="BK42" i="11"/>
  <c r="BI42" i="11"/>
  <c r="BH42" i="11"/>
  <c r="BG42" i="11"/>
  <c r="BE42" i="11"/>
  <c r="BD42" i="11"/>
  <c r="BC42" i="11"/>
  <c r="BA42" i="11"/>
  <c r="AZ42" i="11"/>
  <c r="AY42" i="11"/>
  <c r="AT42" i="11"/>
  <c r="AS42" i="11"/>
  <c r="AR42" i="11"/>
  <c r="AP42" i="11"/>
  <c r="AO42" i="11"/>
  <c r="AN42" i="11"/>
  <c r="AL42" i="11"/>
  <c r="AK42" i="11"/>
  <c r="AJ42" i="11"/>
  <c r="AH42" i="11"/>
  <c r="AG42" i="11"/>
  <c r="AF42" i="11"/>
  <c r="M42" i="11"/>
  <c r="L42" i="11"/>
  <c r="BS41" i="11"/>
  <c r="BM41" i="11"/>
  <c r="BL41" i="11"/>
  <c r="BK41" i="11"/>
  <c r="BI41" i="11"/>
  <c r="BH41" i="11"/>
  <c r="BG41" i="11"/>
  <c r="BE41" i="11"/>
  <c r="BD41" i="11"/>
  <c r="BC41" i="11"/>
  <c r="BA41" i="11"/>
  <c r="AZ41" i="11"/>
  <c r="AY41" i="11"/>
  <c r="AT41" i="11"/>
  <c r="AS41" i="11"/>
  <c r="AR41" i="11"/>
  <c r="AP41" i="11"/>
  <c r="AO41" i="11"/>
  <c r="AN41" i="11"/>
  <c r="AL41" i="11"/>
  <c r="AK41" i="11"/>
  <c r="AJ41" i="11"/>
  <c r="AH41" i="11"/>
  <c r="AG41" i="11"/>
  <c r="AF41" i="11"/>
  <c r="M41" i="11"/>
  <c r="L41" i="11"/>
  <c r="BS40" i="11"/>
  <c r="BM40" i="11"/>
  <c r="BL40" i="11"/>
  <c r="BK40" i="11"/>
  <c r="BI40" i="11"/>
  <c r="BH40" i="11"/>
  <c r="BG40" i="11"/>
  <c r="BE40" i="11"/>
  <c r="BD40" i="11"/>
  <c r="BC40" i="11"/>
  <c r="BA40" i="11"/>
  <c r="AZ40" i="11"/>
  <c r="AY40" i="11"/>
  <c r="AT40" i="11"/>
  <c r="AS40" i="11"/>
  <c r="AR40" i="11"/>
  <c r="AP40" i="11"/>
  <c r="AO40" i="11"/>
  <c r="AN40" i="11"/>
  <c r="AL40" i="11"/>
  <c r="AK40" i="11"/>
  <c r="AJ40" i="11"/>
  <c r="AH40" i="11"/>
  <c r="AG40" i="11"/>
  <c r="AF40" i="11"/>
  <c r="M40" i="11"/>
  <c r="L40" i="11"/>
  <c r="BS39" i="11"/>
  <c r="BM39" i="11"/>
  <c r="BL39" i="11"/>
  <c r="BK39" i="11"/>
  <c r="BI39" i="11"/>
  <c r="BH39" i="11"/>
  <c r="BG39" i="11"/>
  <c r="BE39" i="11"/>
  <c r="BD39" i="11"/>
  <c r="BC39" i="11"/>
  <c r="BA39" i="11"/>
  <c r="AZ39" i="11"/>
  <c r="AY39" i="11"/>
  <c r="AT39" i="11"/>
  <c r="AS39" i="11"/>
  <c r="AR39" i="11"/>
  <c r="AP39" i="11"/>
  <c r="AO39" i="11"/>
  <c r="AN39" i="11"/>
  <c r="AL39" i="11"/>
  <c r="AK39" i="11"/>
  <c r="AJ39" i="11"/>
  <c r="AH39" i="11"/>
  <c r="AG39" i="11"/>
  <c r="AF39" i="11"/>
  <c r="M39" i="11"/>
  <c r="L39" i="11"/>
  <c r="BS38" i="11"/>
  <c r="BM38" i="11"/>
  <c r="BL38" i="11"/>
  <c r="BK38" i="11"/>
  <c r="BI38" i="11"/>
  <c r="BH38" i="11"/>
  <c r="BG38" i="11"/>
  <c r="BE38" i="11"/>
  <c r="BD38" i="11"/>
  <c r="BC38" i="11"/>
  <c r="BA38" i="11"/>
  <c r="AZ38" i="11"/>
  <c r="AY38" i="11"/>
  <c r="AT38" i="11"/>
  <c r="AS38" i="11"/>
  <c r="AR38" i="11"/>
  <c r="AP38" i="11"/>
  <c r="AO38" i="11"/>
  <c r="AN38" i="11"/>
  <c r="AL38" i="11"/>
  <c r="AK38" i="11"/>
  <c r="AJ38" i="11"/>
  <c r="AH38" i="11"/>
  <c r="AG38" i="11"/>
  <c r="AF38" i="11"/>
  <c r="M38" i="11"/>
  <c r="L38" i="11"/>
  <c r="BS37" i="11"/>
  <c r="BM37" i="11"/>
  <c r="BL37" i="11"/>
  <c r="BK37" i="11"/>
  <c r="BI37" i="11"/>
  <c r="BH37" i="11"/>
  <c r="BG37" i="11"/>
  <c r="BE37" i="11"/>
  <c r="BD37" i="11"/>
  <c r="BC37" i="11"/>
  <c r="BA37" i="11"/>
  <c r="AZ37" i="11"/>
  <c r="AY37" i="11"/>
  <c r="AT37" i="11"/>
  <c r="AS37" i="11"/>
  <c r="AR37" i="11"/>
  <c r="AP37" i="11"/>
  <c r="AO37" i="11"/>
  <c r="AN37" i="11"/>
  <c r="AL37" i="11"/>
  <c r="AK37" i="11"/>
  <c r="AJ37" i="11"/>
  <c r="AH37" i="11"/>
  <c r="AG37" i="11"/>
  <c r="AF37" i="11"/>
  <c r="M37" i="11"/>
  <c r="L37" i="11"/>
  <c r="BS36" i="11"/>
  <c r="BM36" i="11"/>
  <c r="BL36" i="11"/>
  <c r="BK36" i="11"/>
  <c r="BI36" i="11"/>
  <c r="BH36" i="11"/>
  <c r="BG36" i="11"/>
  <c r="BE36" i="11"/>
  <c r="BD36" i="11"/>
  <c r="BC36" i="11"/>
  <c r="BA36" i="11"/>
  <c r="AZ36" i="11"/>
  <c r="AY36" i="11"/>
  <c r="AT36" i="11"/>
  <c r="AS36" i="11"/>
  <c r="AR36" i="11"/>
  <c r="AP36" i="11"/>
  <c r="AO36" i="11"/>
  <c r="AN36" i="11"/>
  <c r="AL36" i="11"/>
  <c r="AK36" i="11"/>
  <c r="AJ36" i="11"/>
  <c r="AH36" i="11"/>
  <c r="AG36" i="11"/>
  <c r="AF36" i="11"/>
  <c r="M36" i="11"/>
  <c r="L36" i="11"/>
  <c r="BS35" i="11"/>
  <c r="BM35" i="11"/>
  <c r="BL35" i="11"/>
  <c r="BK35" i="11"/>
  <c r="BI35" i="11"/>
  <c r="BH35" i="11"/>
  <c r="BG35" i="11"/>
  <c r="BE35" i="11"/>
  <c r="BD35" i="11"/>
  <c r="BC35" i="11"/>
  <c r="BA35" i="11"/>
  <c r="AZ35" i="11"/>
  <c r="AY35" i="11"/>
  <c r="AT35" i="11"/>
  <c r="AS35" i="11"/>
  <c r="AR35" i="11"/>
  <c r="AP35" i="11"/>
  <c r="AO35" i="11"/>
  <c r="AN35" i="11"/>
  <c r="AL35" i="11"/>
  <c r="AK35" i="11"/>
  <c r="AJ35" i="11"/>
  <c r="AH35" i="11"/>
  <c r="AG35" i="11"/>
  <c r="AF35" i="11"/>
  <c r="M35" i="11"/>
  <c r="L35" i="11"/>
  <c r="BS34" i="11"/>
  <c r="BM34" i="11"/>
  <c r="BL34" i="11"/>
  <c r="BK34" i="11"/>
  <c r="BI34" i="11"/>
  <c r="BH34" i="11"/>
  <c r="BG34" i="11"/>
  <c r="BE34" i="11"/>
  <c r="BD34" i="11"/>
  <c r="BC34" i="11"/>
  <c r="BA34" i="11"/>
  <c r="AZ34" i="11"/>
  <c r="AY34" i="11"/>
  <c r="AT34" i="11"/>
  <c r="AS34" i="11"/>
  <c r="AR34" i="11"/>
  <c r="AP34" i="11"/>
  <c r="AO34" i="11"/>
  <c r="AN34" i="11"/>
  <c r="AL34" i="11"/>
  <c r="AK34" i="11"/>
  <c r="AJ34" i="11"/>
  <c r="AH34" i="11"/>
  <c r="AG34" i="11"/>
  <c r="AF34" i="11"/>
  <c r="M34" i="11"/>
  <c r="L34" i="11"/>
  <c r="BS33" i="11"/>
  <c r="BM33" i="11"/>
  <c r="BL33" i="11"/>
  <c r="BK33" i="11"/>
  <c r="BI33" i="11"/>
  <c r="BH33" i="11"/>
  <c r="BG33" i="11"/>
  <c r="BE33" i="11"/>
  <c r="BD33" i="11"/>
  <c r="BC33" i="11"/>
  <c r="BA33" i="11"/>
  <c r="AZ33" i="11"/>
  <c r="AY33" i="11"/>
  <c r="AT33" i="11"/>
  <c r="AS33" i="11"/>
  <c r="AR33" i="11"/>
  <c r="AP33" i="11"/>
  <c r="AO33" i="11"/>
  <c r="AN33" i="11"/>
  <c r="AL33" i="11"/>
  <c r="AK33" i="11"/>
  <c r="AJ33" i="11"/>
  <c r="AH33" i="11"/>
  <c r="AG33" i="11"/>
  <c r="AF33" i="11"/>
  <c r="M33" i="11"/>
  <c r="L33" i="11"/>
  <c r="BS32" i="11"/>
  <c r="BM32" i="11"/>
  <c r="BL32" i="11"/>
  <c r="BK32" i="11"/>
  <c r="BI32" i="11"/>
  <c r="BH32" i="11"/>
  <c r="BG32" i="11"/>
  <c r="BE32" i="11"/>
  <c r="BD32" i="11"/>
  <c r="BC32" i="11"/>
  <c r="BA32" i="11"/>
  <c r="AZ32" i="11"/>
  <c r="AY32" i="11"/>
  <c r="AT32" i="11"/>
  <c r="AS32" i="11"/>
  <c r="AR32" i="11"/>
  <c r="AP32" i="11"/>
  <c r="AO32" i="11"/>
  <c r="AN32" i="11"/>
  <c r="AL32" i="11"/>
  <c r="AK32" i="11"/>
  <c r="AJ32" i="11"/>
  <c r="AH32" i="11"/>
  <c r="AG32" i="11"/>
  <c r="AF32" i="11"/>
  <c r="M32" i="11"/>
  <c r="L32" i="11"/>
  <c r="BS31" i="11"/>
  <c r="BM31" i="11"/>
  <c r="BL31" i="11"/>
  <c r="BK31" i="11"/>
  <c r="BI31" i="11"/>
  <c r="BH31" i="11"/>
  <c r="BG31" i="11"/>
  <c r="BE31" i="11"/>
  <c r="BD31" i="11"/>
  <c r="BC31" i="11"/>
  <c r="BA31" i="11"/>
  <c r="AZ31" i="11"/>
  <c r="AY31" i="11"/>
  <c r="AT31" i="11"/>
  <c r="AS31" i="11"/>
  <c r="AR31" i="11"/>
  <c r="AP31" i="11"/>
  <c r="AO31" i="11"/>
  <c r="AN31" i="11"/>
  <c r="AL31" i="11"/>
  <c r="AK31" i="11"/>
  <c r="AJ31" i="11"/>
  <c r="AH31" i="11"/>
  <c r="AG31" i="11"/>
  <c r="AF31" i="11"/>
  <c r="M31" i="11"/>
  <c r="L31" i="11"/>
  <c r="BS30" i="11"/>
  <c r="BM30" i="11"/>
  <c r="BL30" i="11"/>
  <c r="BK30" i="11"/>
  <c r="BI30" i="11"/>
  <c r="BH30" i="11"/>
  <c r="BG30" i="11"/>
  <c r="BE30" i="11"/>
  <c r="BD30" i="11"/>
  <c r="BC30" i="11"/>
  <c r="BA30" i="11"/>
  <c r="AZ30" i="11"/>
  <c r="AY30" i="11"/>
  <c r="AT30" i="11"/>
  <c r="AS30" i="11"/>
  <c r="AR30" i="11"/>
  <c r="AP30" i="11"/>
  <c r="AO30" i="11"/>
  <c r="AN30" i="11"/>
  <c r="AL30" i="11"/>
  <c r="AK30" i="11"/>
  <c r="AJ30" i="11"/>
  <c r="AH30" i="11"/>
  <c r="AG30" i="11"/>
  <c r="AF30" i="11"/>
  <c r="M30" i="11"/>
  <c r="L30" i="11"/>
  <c r="BS29" i="11"/>
  <c r="BM29" i="11"/>
  <c r="BL29" i="11"/>
  <c r="BK29" i="11"/>
  <c r="BI29" i="11"/>
  <c r="BH29" i="11"/>
  <c r="BG29" i="11"/>
  <c r="BE29" i="11"/>
  <c r="BD29" i="11"/>
  <c r="BC29" i="11"/>
  <c r="BA29" i="11"/>
  <c r="AZ29" i="11"/>
  <c r="AY29" i="11"/>
  <c r="AT29" i="11"/>
  <c r="AS29" i="11"/>
  <c r="AR29" i="11"/>
  <c r="AP29" i="11"/>
  <c r="AO29" i="11"/>
  <c r="AN29" i="11"/>
  <c r="AL29" i="11"/>
  <c r="AK29" i="11"/>
  <c r="AJ29" i="11"/>
  <c r="AH29" i="11"/>
  <c r="AG29" i="11"/>
  <c r="AF29" i="11"/>
  <c r="M29" i="11"/>
  <c r="L29" i="11"/>
  <c r="BS28" i="11"/>
  <c r="BM28" i="11"/>
  <c r="BL28" i="11"/>
  <c r="BK28" i="11"/>
  <c r="BI28" i="11"/>
  <c r="BH28" i="11"/>
  <c r="BG28" i="11"/>
  <c r="BE28" i="11"/>
  <c r="BD28" i="11"/>
  <c r="BC28" i="11"/>
  <c r="BA28" i="11"/>
  <c r="AZ28" i="11"/>
  <c r="AY28" i="11"/>
  <c r="AT28" i="11"/>
  <c r="AS28" i="11"/>
  <c r="AR28" i="11"/>
  <c r="AP28" i="11"/>
  <c r="AO28" i="11"/>
  <c r="AN28" i="11"/>
  <c r="AL28" i="11"/>
  <c r="AK28" i="11"/>
  <c r="AJ28" i="11"/>
  <c r="AH28" i="11"/>
  <c r="AG28" i="11"/>
  <c r="AF28" i="11"/>
  <c r="M28" i="11"/>
  <c r="L28" i="11"/>
  <c r="BS27" i="11"/>
  <c r="BM27" i="11"/>
  <c r="BL27" i="11"/>
  <c r="BK27" i="11"/>
  <c r="BI27" i="11"/>
  <c r="BH27" i="11"/>
  <c r="BG27" i="11"/>
  <c r="BE27" i="11"/>
  <c r="BD27" i="11"/>
  <c r="BC27" i="11"/>
  <c r="BA27" i="11"/>
  <c r="AZ27" i="11"/>
  <c r="AY27" i="11"/>
  <c r="AT27" i="11"/>
  <c r="AS27" i="11"/>
  <c r="AR27" i="11"/>
  <c r="AP27" i="11"/>
  <c r="AO27" i="11"/>
  <c r="AN27" i="11"/>
  <c r="AL27" i="11"/>
  <c r="AK27" i="11"/>
  <c r="AJ27" i="11"/>
  <c r="AH27" i="11"/>
  <c r="AG27" i="11"/>
  <c r="AF27" i="11"/>
  <c r="M27" i="11"/>
  <c r="L27" i="11"/>
  <c r="BS26" i="11"/>
  <c r="BM26" i="11"/>
  <c r="BL26" i="11"/>
  <c r="BK26" i="11"/>
  <c r="BI26" i="11"/>
  <c r="BH26" i="11"/>
  <c r="BG26" i="11"/>
  <c r="BE26" i="11"/>
  <c r="BD26" i="11"/>
  <c r="BC26" i="11"/>
  <c r="BA26" i="11"/>
  <c r="AZ26" i="11"/>
  <c r="AY26" i="11"/>
  <c r="AT26" i="11"/>
  <c r="AS26" i="11"/>
  <c r="AR26" i="11"/>
  <c r="AP26" i="11"/>
  <c r="AO26" i="11"/>
  <c r="AN26" i="11"/>
  <c r="AL26" i="11"/>
  <c r="AK26" i="11"/>
  <c r="AJ26" i="11"/>
  <c r="AH26" i="11"/>
  <c r="AG26" i="11"/>
  <c r="AF26" i="11"/>
  <c r="M26" i="11"/>
  <c r="L26" i="11"/>
  <c r="BS25" i="11"/>
  <c r="BM25" i="11"/>
  <c r="BL25" i="11"/>
  <c r="BK25" i="11"/>
  <c r="BI25" i="11"/>
  <c r="BH25" i="11"/>
  <c r="BG25" i="11"/>
  <c r="BE25" i="11"/>
  <c r="BD25" i="11"/>
  <c r="BC25" i="11"/>
  <c r="BA25" i="11"/>
  <c r="AZ25" i="11"/>
  <c r="AY25" i="11"/>
  <c r="AT25" i="11"/>
  <c r="AS25" i="11"/>
  <c r="AR25" i="11"/>
  <c r="AP25" i="11"/>
  <c r="AO25" i="11"/>
  <c r="AN25" i="11"/>
  <c r="AL25" i="11"/>
  <c r="AK25" i="11"/>
  <c r="AJ25" i="11"/>
  <c r="AH25" i="11"/>
  <c r="AG25" i="11"/>
  <c r="AF25" i="11"/>
  <c r="M25" i="11"/>
  <c r="L25" i="11"/>
  <c r="BS24" i="11"/>
  <c r="BM24" i="11"/>
  <c r="BL24" i="11"/>
  <c r="BK24" i="11"/>
  <c r="BI24" i="11"/>
  <c r="BH24" i="11"/>
  <c r="BG24" i="11"/>
  <c r="BE24" i="11"/>
  <c r="BD24" i="11"/>
  <c r="BC24" i="11"/>
  <c r="BA24" i="11"/>
  <c r="AZ24" i="11"/>
  <c r="AY24" i="11"/>
  <c r="AT24" i="11"/>
  <c r="AS24" i="11"/>
  <c r="AR24" i="11"/>
  <c r="AP24" i="11"/>
  <c r="AO24" i="11"/>
  <c r="AN24" i="11"/>
  <c r="AL24" i="11"/>
  <c r="AK24" i="11"/>
  <c r="AJ24" i="11"/>
  <c r="AH24" i="11"/>
  <c r="AG24" i="11"/>
  <c r="AF24" i="11"/>
  <c r="M24" i="11"/>
  <c r="L24" i="11"/>
  <c r="BS23" i="11"/>
  <c r="BM23" i="11"/>
  <c r="BL23" i="11"/>
  <c r="BK23" i="11"/>
  <c r="BI23" i="11"/>
  <c r="BH23" i="11"/>
  <c r="BG23" i="11"/>
  <c r="BE23" i="11"/>
  <c r="BD23" i="11"/>
  <c r="BC23" i="11"/>
  <c r="BA23" i="11"/>
  <c r="AZ23" i="11"/>
  <c r="AY23" i="11"/>
  <c r="AT23" i="11"/>
  <c r="AS23" i="11"/>
  <c r="AR23" i="11"/>
  <c r="AP23" i="11"/>
  <c r="AO23" i="11"/>
  <c r="AN23" i="11"/>
  <c r="AL23" i="11"/>
  <c r="AK23" i="11"/>
  <c r="AJ23" i="11"/>
  <c r="AH23" i="11"/>
  <c r="AG23" i="11"/>
  <c r="AF23" i="11"/>
  <c r="M23" i="11"/>
  <c r="L23" i="11"/>
  <c r="BS22" i="11"/>
  <c r="BM22" i="11"/>
  <c r="BL22" i="11"/>
  <c r="BK22" i="11"/>
  <c r="BI22" i="11"/>
  <c r="BH22" i="11"/>
  <c r="BG22" i="11"/>
  <c r="BE22" i="11"/>
  <c r="BD22" i="11"/>
  <c r="BC22" i="11"/>
  <c r="BA22" i="11"/>
  <c r="AZ22" i="11"/>
  <c r="AY22" i="11"/>
  <c r="AT22" i="11"/>
  <c r="AS22" i="11"/>
  <c r="AR22" i="11"/>
  <c r="AP22" i="11"/>
  <c r="AO22" i="11"/>
  <c r="AN22" i="11"/>
  <c r="AL22" i="11"/>
  <c r="AK22" i="11"/>
  <c r="AJ22" i="11"/>
  <c r="AH22" i="11"/>
  <c r="AG22" i="11"/>
  <c r="AF22" i="11"/>
  <c r="M22" i="11"/>
  <c r="L22" i="11"/>
  <c r="BS21" i="11"/>
  <c r="BM21" i="11"/>
  <c r="BL21" i="11"/>
  <c r="BK21" i="11"/>
  <c r="BI21" i="11"/>
  <c r="BH21" i="11"/>
  <c r="BG21" i="11"/>
  <c r="BE21" i="11"/>
  <c r="BD21" i="11"/>
  <c r="BC21" i="11"/>
  <c r="BA21" i="11"/>
  <c r="AZ21" i="11"/>
  <c r="AY21" i="11"/>
  <c r="AT21" i="11"/>
  <c r="AS21" i="11"/>
  <c r="AR21" i="11"/>
  <c r="AP21" i="11"/>
  <c r="AO21" i="11"/>
  <c r="AN21" i="11"/>
  <c r="AL21" i="11"/>
  <c r="AK21" i="11"/>
  <c r="AJ21" i="11"/>
  <c r="AH21" i="11"/>
  <c r="AG21" i="11"/>
  <c r="AF21" i="11"/>
  <c r="M21" i="11"/>
  <c r="L21" i="11"/>
  <c r="BS20" i="11"/>
  <c r="BM20" i="11"/>
  <c r="BL20" i="11"/>
  <c r="BK20" i="11"/>
  <c r="BI20" i="11"/>
  <c r="BH20" i="11"/>
  <c r="BG20" i="11"/>
  <c r="BE20" i="11"/>
  <c r="BD20" i="11"/>
  <c r="BC20" i="11"/>
  <c r="BA20" i="11"/>
  <c r="AZ20" i="11"/>
  <c r="AY20" i="11"/>
  <c r="AT20" i="11"/>
  <c r="AS20" i="11"/>
  <c r="AR20" i="11"/>
  <c r="AP20" i="11"/>
  <c r="AO20" i="11"/>
  <c r="AN20" i="11"/>
  <c r="AL20" i="11"/>
  <c r="AK20" i="11"/>
  <c r="AJ20" i="11"/>
  <c r="AH20" i="11"/>
  <c r="AG20" i="11"/>
  <c r="AF20" i="11"/>
  <c r="M20" i="11"/>
  <c r="L20" i="11"/>
  <c r="BS19" i="11"/>
  <c r="BM19" i="11"/>
  <c r="BL19" i="11"/>
  <c r="BK19" i="11"/>
  <c r="BI19" i="11"/>
  <c r="BH19" i="11"/>
  <c r="BG19" i="11"/>
  <c r="BE19" i="11"/>
  <c r="BD19" i="11"/>
  <c r="BC19" i="11"/>
  <c r="BA19" i="11"/>
  <c r="AZ19" i="11"/>
  <c r="AY19" i="11"/>
  <c r="AT19" i="11"/>
  <c r="AS19" i="11"/>
  <c r="AR19" i="11"/>
  <c r="AP19" i="11"/>
  <c r="AO19" i="11"/>
  <c r="AN19" i="11"/>
  <c r="AL19" i="11"/>
  <c r="AK19" i="11"/>
  <c r="AJ19" i="11"/>
  <c r="AH19" i="11"/>
  <c r="AG19" i="11"/>
  <c r="AF19" i="11"/>
  <c r="M19" i="11"/>
  <c r="L19" i="11"/>
  <c r="BS18" i="11"/>
  <c r="BM18" i="11"/>
  <c r="BL18" i="11"/>
  <c r="BK18" i="11"/>
  <c r="BI18" i="11"/>
  <c r="BH18" i="11"/>
  <c r="BG18" i="11"/>
  <c r="BE18" i="11"/>
  <c r="BD18" i="11"/>
  <c r="BC18" i="11"/>
  <c r="BA18" i="11"/>
  <c r="AZ18" i="11"/>
  <c r="AY18" i="11"/>
  <c r="AT18" i="11"/>
  <c r="AS18" i="11"/>
  <c r="AR18" i="11"/>
  <c r="AP18" i="11"/>
  <c r="AO18" i="11"/>
  <c r="AN18" i="11"/>
  <c r="AL18" i="11"/>
  <c r="AK18" i="11"/>
  <c r="AJ18" i="11"/>
  <c r="AH18" i="11"/>
  <c r="AG18" i="11"/>
  <c r="AF18" i="11"/>
  <c r="M18" i="11"/>
  <c r="L18" i="11"/>
  <c r="BS17" i="11"/>
  <c r="BM17" i="11"/>
  <c r="BL17" i="11"/>
  <c r="BK17" i="11"/>
  <c r="BI17" i="11"/>
  <c r="BH17" i="11"/>
  <c r="BG17" i="11"/>
  <c r="BE17" i="11"/>
  <c r="BD17" i="11"/>
  <c r="BC17" i="11"/>
  <c r="BA17" i="11"/>
  <c r="AZ17" i="11"/>
  <c r="AY17" i="11"/>
  <c r="AT17" i="11"/>
  <c r="AS17" i="11"/>
  <c r="AR17" i="11"/>
  <c r="AP17" i="11"/>
  <c r="AO17" i="11"/>
  <c r="AN17" i="11"/>
  <c r="AL17" i="11"/>
  <c r="AK17" i="11"/>
  <c r="AJ17" i="11"/>
  <c r="AH17" i="11"/>
  <c r="AG17" i="11"/>
  <c r="AF17" i="11"/>
  <c r="M17" i="11"/>
  <c r="L17" i="11"/>
  <c r="BS16" i="11"/>
  <c r="BM16" i="11"/>
  <c r="BL16" i="11"/>
  <c r="BK16" i="11"/>
  <c r="BI16" i="11"/>
  <c r="BH16" i="11"/>
  <c r="BG16" i="11"/>
  <c r="BE16" i="11"/>
  <c r="BD16" i="11"/>
  <c r="BC16" i="11"/>
  <c r="BA16" i="11"/>
  <c r="AZ16" i="11"/>
  <c r="AY16" i="11"/>
  <c r="AT16" i="11"/>
  <c r="AS16" i="11"/>
  <c r="AR16" i="11"/>
  <c r="AP16" i="11"/>
  <c r="AO16" i="11"/>
  <c r="AN16" i="11"/>
  <c r="AL16" i="11"/>
  <c r="AK16" i="11"/>
  <c r="AJ16" i="11"/>
  <c r="AH16" i="11"/>
  <c r="AG16" i="11"/>
  <c r="AF16" i="11"/>
  <c r="M16" i="11"/>
  <c r="L16" i="11"/>
  <c r="BS15" i="11"/>
  <c r="BM15" i="11"/>
  <c r="BL15" i="11"/>
  <c r="BK15" i="11"/>
  <c r="BI15" i="11"/>
  <c r="BH15" i="11"/>
  <c r="BG15" i="11"/>
  <c r="BE15" i="11"/>
  <c r="BD15" i="11"/>
  <c r="BC15" i="11"/>
  <c r="BA15" i="11"/>
  <c r="AZ15" i="11"/>
  <c r="AY15" i="11"/>
  <c r="AT15" i="11"/>
  <c r="AS15" i="11"/>
  <c r="AR15" i="11"/>
  <c r="AP15" i="11"/>
  <c r="AO15" i="11"/>
  <c r="AN15" i="11"/>
  <c r="AL15" i="11"/>
  <c r="AK15" i="11"/>
  <c r="AJ15" i="11"/>
  <c r="AH15" i="11"/>
  <c r="AG15" i="11"/>
  <c r="AF15" i="11"/>
  <c r="M15" i="11"/>
  <c r="L15" i="11"/>
  <c r="BS14" i="11"/>
  <c r="BM14" i="11"/>
  <c r="BL14" i="11"/>
  <c r="BK14" i="11"/>
  <c r="BI14" i="11"/>
  <c r="BH14" i="11"/>
  <c r="BG14" i="11"/>
  <c r="BE14" i="11"/>
  <c r="BD14" i="11"/>
  <c r="BC14" i="11"/>
  <c r="BA14" i="11"/>
  <c r="AZ14" i="11"/>
  <c r="AY14" i="11"/>
  <c r="AT14" i="11"/>
  <c r="AS14" i="11"/>
  <c r="AR14" i="11"/>
  <c r="AP14" i="11"/>
  <c r="AO14" i="11"/>
  <c r="AN14" i="11"/>
  <c r="AL14" i="11"/>
  <c r="AK14" i="11"/>
  <c r="AJ14" i="11"/>
  <c r="AH14" i="11"/>
  <c r="AG14" i="11"/>
  <c r="AF14" i="11"/>
  <c r="M14" i="11"/>
  <c r="L14" i="11"/>
  <c r="BS13" i="11"/>
  <c r="BM13" i="11"/>
  <c r="BL13" i="11"/>
  <c r="BK13" i="11"/>
  <c r="BI13" i="11"/>
  <c r="BH13" i="11"/>
  <c r="BG13" i="11"/>
  <c r="BE13" i="11"/>
  <c r="BD13" i="11"/>
  <c r="BC13" i="11"/>
  <c r="BA13" i="11"/>
  <c r="AZ13" i="11"/>
  <c r="AY13" i="11"/>
  <c r="AT13" i="11"/>
  <c r="AS13" i="11"/>
  <c r="AR13" i="11"/>
  <c r="AP13" i="11"/>
  <c r="AO13" i="11"/>
  <c r="AN13" i="11"/>
  <c r="AL13" i="11"/>
  <c r="AK13" i="11"/>
  <c r="AJ13" i="11"/>
  <c r="AH13" i="11"/>
  <c r="AG13" i="11"/>
  <c r="AF13" i="11"/>
  <c r="M13" i="11"/>
  <c r="L13" i="11"/>
  <c r="BS12" i="11"/>
  <c r="BM12" i="11"/>
  <c r="BL12" i="11"/>
  <c r="BK12" i="11"/>
  <c r="BI12" i="11"/>
  <c r="BH12" i="11"/>
  <c r="BG12" i="11"/>
  <c r="BE12" i="11"/>
  <c r="BD12" i="11"/>
  <c r="BC12" i="11"/>
  <c r="BA12" i="11"/>
  <c r="AZ12" i="11"/>
  <c r="AY12" i="11"/>
  <c r="AT12" i="11"/>
  <c r="AS12" i="11"/>
  <c r="AR12" i="11"/>
  <c r="AP12" i="11"/>
  <c r="AO12" i="11"/>
  <c r="AN12" i="11"/>
  <c r="AL12" i="11"/>
  <c r="AK12" i="11"/>
  <c r="AJ12" i="11"/>
  <c r="AH12" i="11"/>
  <c r="AG12" i="11"/>
  <c r="AF12" i="11"/>
  <c r="M12" i="11"/>
  <c r="L12" i="11"/>
  <c r="BS11" i="11"/>
  <c r="BM11" i="11"/>
  <c r="BL11" i="11"/>
  <c r="BK11" i="11"/>
  <c r="BI11" i="11"/>
  <c r="BH11" i="11"/>
  <c r="BG11" i="11"/>
  <c r="BE11" i="11"/>
  <c r="BD11" i="11"/>
  <c r="BC11" i="11"/>
  <c r="BA11" i="11"/>
  <c r="AZ11" i="11"/>
  <c r="AY11" i="11"/>
  <c r="AT11" i="11"/>
  <c r="AS11" i="11"/>
  <c r="AR11" i="11"/>
  <c r="AP11" i="11"/>
  <c r="AO11" i="11"/>
  <c r="AN11" i="11"/>
  <c r="AL11" i="11"/>
  <c r="AK11" i="11"/>
  <c r="AJ11" i="11"/>
  <c r="AH11" i="11"/>
  <c r="AG11" i="11"/>
  <c r="AF11" i="11"/>
  <c r="M11" i="11"/>
  <c r="L11" i="11"/>
  <c r="BS10" i="11"/>
  <c r="BM10" i="11"/>
  <c r="BL10" i="11"/>
  <c r="BK10" i="11"/>
  <c r="BI10" i="11"/>
  <c r="BH10" i="11"/>
  <c r="BG10" i="11"/>
  <c r="BE10" i="11"/>
  <c r="BD10" i="11"/>
  <c r="BC10" i="11"/>
  <c r="BA10" i="11"/>
  <c r="AZ10" i="11"/>
  <c r="AY10" i="11"/>
  <c r="AT10" i="11"/>
  <c r="AS10" i="11"/>
  <c r="AR10" i="11"/>
  <c r="AP10" i="11"/>
  <c r="AO10" i="11"/>
  <c r="AN10" i="11"/>
  <c r="AL10" i="11"/>
  <c r="AK10" i="11"/>
  <c r="AJ10" i="11"/>
  <c r="AH10" i="11"/>
  <c r="AG10" i="11"/>
  <c r="AF10" i="11"/>
  <c r="M10" i="11"/>
  <c r="L10" i="11"/>
  <c r="BS9" i="11"/>
  <c r="BM9" i="11"/>
  <c r="BL9" i="11"/>
  <c r="BK9" i="11"/>
  <c r="BI9" i="11"/>
  <c r="BH9" i="11"/>
  <c r="BG9" i="11"/>
  <c r="BE9" i="11"/>
  <c r="BD9" i="11"/>
  <c r="BC9" i="11"/>
  <c r="BA9" i="11"/>
  <c r="AZ9" i="11"/>
  <c r="AY9" i="11"/>
  <c r="AT9" i="11"/>
  <c r="AS9" i="11"/>
  <c r="AR9" i="11"/>
  <c r="AP9" i="11"/>
  <c r="AO9" i="11"/>
  <c r="AN9" i="11"/>
  <c r="AL9" i="11"/>
  <c r="AK9" i="11"/>
  <c r="AJ9" i="11"/>
  <c r="AH9" i="11"/>
  <c r="AG9" i="11"/>
  <c r="AF9" i="11"/>
  <c r="M9" i="11"/>
  <c r="L9" i="11"/>
  <c r="BS7" i="11"/>
  <c r="BM7" i="11"/>
  <c r="BL7" i="11"/>
  <c r="BK7" i="11"/>
  <c r="BI7" i="11"/>
  <c r="BH7" i="11"/>
  <c r="BG7" i="11"/>
  <c r="BE7" i="11"/>
  <c r="BD7" i="11"/>
  <c r="BC7" i="11"/>
  <c r="BA7" i="11"/>
  <c r="AZ7" i="11"/>
  <c r="AY7" i="11"/>
  <c r="AT7" i="11"/>
  <c r="AS7" i="11"/>
  <c r="AR7" i="11"/>
  <c r="AP7" i="11"/>
  <c r="AO7" i="11"/>
  <c r="AN7" i="11"/>
  <c r="AL7" i="11"/>
  <c r="AK7" i="11"/>
  <c r="AJ7" i="11"/>
  <c r="AH7" i="11"/>
  <c r="AG7" i="11"/>
  <c r="AF7" i="11"/>
  <c r="M7" i="11"/>
  <c r="L7" i="11"/>
  <c r="BS8" i="11"/>
  <c r="BM8" i="11"/>
  <c r="BL8" i="11"/>
  <c r="BK8" i="11"/>
  <c r="BI8" i="11"/>
  <c r="BH8" i="11"/>
  <c r="BG8" i="11"/>
  <c r="BE8" i="11"/>
  <c r="BD8" i="11"/>
  <c r="BC8" i="11"/>
  <c r="BA8" i="11"/>
  <c r="AZ8" i="11"/>
  <c r="AY8" i="11"/>
  <c r="AT8" i="11"/>
  <c r="AS8" i="11"/>
  <c r="AR8" i="11"/>
  <c r="AP8" i="11"/>
  <c r="AO8" i="11"/>
  <c r="AN8" i="11"/>
  <c r="AL8" i="11"/>
  <c r="AK8" i="11"/>
  <c r="AJ8" i="11"/>
  <c r="AH8" i="11"/>
  <c r="AG8" i="11"/>
  <c r="AF8" i="11"/>
  <c r="M8" i="11"/>
  <c r="L8" i="11"/>
  <c r="BS6" i="11"/>
  <c r="BM6" i="11"/>
  <c r="BL6" i="11"/>
  <c r="BK6" i="11"/>
  <c r="BI6" i="11"/>
  <c r="BH6" i="11"/>
  <c r="BG6" i="11"/>
  <c r="BE6" i="11"/>
  <c r="BD6" i="11"/>
  <c r="BC6" i="11"/>
  <c r="BA6" i="11"/>
  <c r="AZ6" i="11"/>
  <c r="AY6" i="11"/>
  <c r="AT6" i="11"/>
  <c r="AS6" i="11"/>
  <c r="AR6" i="11"/>
  <c r="AP6" i="11"/>
  <c r="AO6" i="11"/>
  <c r="AN6" i="11"/>
  <c r="AL6" i="11"/>
  <c r="AK6" i="11"/>
  <c r="AJ6" i="11"/>
  <c r="AH6" i="11"/>
  <c r="AG6" i="11"/>
  <c r="AF6" i="11"/>
  <c r="M6" i="11"/>
  <c r="L6" i="11"/>
  <c r="BS5" i="11"/>
  <c r="BM5" i="11"/>
  <c r="BL5" i="11"/>
  <c r="BK5" i="11"/>
  <c r="BI5" i="11"/>
  <c r="BH5" i="11"/>
  <c r="BG5" i="11"/>
  <c r="BE5" i="11"/>
  <c r="BD5" i="11"/>
  <c r="BC5" i="11"/>
  <c r="BA5" i="11"/>
  <c r="AZ5" i="11"/>
  <c r="AY5" i="11"/>
  <c r="AT5" i="11"/>
  <c r="AS5" i="11"/>
  <c r="AR5" i="11"/>
  <c r="AP5" i="11"/>
  <c r="AO5" i="11"/>
  <c r="AN5" i="11"/>
  <c r="AL5" i="11"/>
  <c r="AK5" i="11"/>
  <c r="AJ5" i="11"/>
  <c r="AH5" i="11"/>
  <c r="AG5" i="11"/>
  <c r="AF5" i="11"/>
  <c r="M5" i="11"/>
  <c r="L5" i="11"/>
  <c r="BS4" i="11"/>
  <c r="BM4" i="11"/>
  <c r="BL4" i="11"/>
  <c r="BK4" i="11"/>
  <c r="BI4" i="11"/>
  <c r="BH4" i="11"/>
  <c r="BG4" i="11"/>
  <c r="BE4" i="11"/>
  <c r="BD4" i="11"/>
  <c r="BC4" i="11"/>
  <c r="BA4" i="11"/>
  <c r="AZ4" i="11"/>
  <c r="AY4" i="11"/>
  <c r="AT4" i="11"/>
  <c r="AS4" i="11"/>
  <c r="AR4" i="11"/>
  <c r="AP4" i="11"/>
  <c r="AO4" i="11"/>
  <c r="AN4" i="11"/>
  <c r="AL4" i="11"/>
  <c r="AK4" i="11"/>
  <c r="AJ4" i="11"/>
  <c r="AH4" i="11"/>
  <c r="AG4" i="11"/>
  <c r="AF4" i="11"/>
  <c r="M4" i="11"/>
  <c r="L4" i="11"/>
  <c r="W35" i="13" l="1"/>
  <c r="G30" i="13" s="1"/>
  <c r="BW237" i="11"/>
  <c r="BN171" i="11"/>
  <c r="BO171" i="11"/>
  <c r="BO187" i="11"/>
  <c r="BO195" i="11"/>
  <c r="BN199" i="11"/>
  <c r="BO199" i="11"/>
  <c r="BO205" i="11"/>
  <c r="BP206" i="11"/>
  <c r="BN207" i="11"/>
  <c r="BO207" i="11"/>
  <c r="BO215" i="11"/>
  <c r="BO139" i="11"/>
  <c r="BN395" i="11"/>
  <c r="BV395" i="11" s="1"/>
  <c r="BO179" i="11"/>
  <c r="BP216" i="11"/>
  <c r="BO223" i="11"/>
  <c r="BP224" i="11"/>
  <c r="BO231" i="11"/>
  <c r="BP232" i="11"/>
  <c r="BX232" i="11" s="1"/>
  <c r="BO24" i="11"/>
  <c r="BP24" i="11"/>
  <c r="BP25" i="11"/>
  <c r="BN26" i="11"/>
  <c r="BV26" i="11" s="1"/>
  <c r="BP27" i="11"/>
  <c r="BQ27" i="11" s="1"/>
  <c r="BT27" i="11" s="1"/>
  <c r="BO96" i="11"/>
  <c r="BP97" i="11"/>
  <c r="BN98" i="11"/>
  <c r="BV98" i="11" s="1"/>
  <c r="BO98" i="11"/>
  <c r="BP4" i="11"/>
  <c r="BN5" i="11"/>
  <c r="BV5" i="11" s="1"/>
  <c r="BO6" i="11"/>
  <c r="BW6" i="11" s="1"/>
  <c r="BO8" i="11"/>
  <c r="BP8" i="11"/>
  <c r="BN9" i="11"/>
  <c r="BV9" i="11" s="1"/>
  <c r="BP9" i="11"/>
  <c r="BO10" i="11"/>
  <c r="BO11" i="11"/>
  <c r="BP11" i="11"/>
  <c r="BQ11" i="11" s="1"/>
  <c r="BN13" i="11"/>
  <c r="BP13" i="11"/>
  <c r="BO14" i="11"/>
  <c r="BW14" i="11" s="1"/>
  <c r="BO15" i="11"/>
  <c r="BP15" i="11"/>
  <c r="BN17" i="11"/>
  <c r="BV17" i="11" s="1"/>
  <c r="BP17" i="11"/>
  <c r="BO18" i="11"/>
  <c r="BO19" i="11"/>
  <c r="BP19" i="11"/>
  <c r="BQ19" i="11" s="1"/>
  <c r="BT19" i="11" s="1"/>
  <c r="BN21" i="11"/>
  <c r="BO22" i="11"/>
  <c r="BO23" i="11"/>
  <c r="BN37" i="11"/>
  <c r="BO38" i="11"/>
  <c r="BO39" i="11"/>
  <c r="BN41" i="11"/>
  <c r="BO42" i="11"/>
  <c r="BO43" i="11"/>
  <c r="BW43" i="11" s="1"/>
  <c r="BO91" i="11"/>
  <c r="BP91" i="11"/>
  <c r="BP92" i="11"/>
  <c r="BN93" i="11"/>
  <c r="BP94" i="11"/>
  <c r="BP104" i="11"/>
  <c r="BN105" i="11"/>
  <c r="BV105" i="11" s="1"/>
  <c r="BP113" i="11"/>
  <c r="BN114" i="11"/>
  <c r="BV114" i="11" s="1"/>
  <c r="BP121" i="11"/>
  <c r="BN122" i="11"/>
  <c r="BP129" i="11"/>
  <c r="BX129" i="11" s="1"/>
  <c r="BN130" i="11"/>
  <c r="BV130" i="11" s="1"/>
  <c r="BP137" i="11"/>
  <c r="BN138" i="11"/>
  <c r="BQ138" i="11" s="1"/>
  <c r="BP145" i="11"/>
  <c r="BN146" i="11"/>
  <c r="BP153" i="11"/>
  <c r="BN154" i="11"/>
  <c r="BV154" i="11" s="1"/>
  <c r="BP161" i="11"/>
  <c r="BN162" i="11"/>
  <c r="BV162" i="11" s="1"/>
  <c r="BP169" i="11"/>
  <c r="BX169" i="11" s="1"/>
  <c r="BN174" i="11"/>
  <c r="BV174" i="11" s="1"/>
  <c r="BP181" i="11"/>
  <c r="BN182" i="11"/>
  <c r="BV182" i="11" s="1"/>
  <c r="BP189" i="11"/>
  <c r="BN190" i="11"/>
  <c r="BP197" i="11"/>
  <c r="BN198" i="11"/>
  <c r="BV198" i="11" s="1"/>
  <c r="BO204" i="11"/>
  <c r="BO217" i="11"/>
  <c r="BW217" i="11" s="1"/>
  <c r="BO225" i="11"/>
  <c r="BO233" i="11"/>
  <c r="BO243" i="11"/>
  <c r="BO251" i="11"/>
  <c r="BO259" i="11"/>
  <c r="BW259" i="11" s="1"/>
  <c r="BP288" i="11"/>
  <c r="BN289" i="11"/>
  <c r="BV289" i="11" s="1"/>
  <c r="BO290" i="11"/>
  <c r="BO291" i="11"/>
  <c r="BP304" i="11"/>
  <c r="BN305" i="11"/>
  <c r="BV305" i="11" s="1"/>
  <c r="BO306" i="11"/>
  <c r="BO307" i="11"/>
  <c r="BP308" i="11"/>
  <c r="BN309" i="11"/>
  <c r="BO310" i="11"/>
  <c r="BO311" i="11"/>
  <c r="BP311" i="11"/>
  <c r="BN321" i="11"/>
  <c r="BO323" i="11"/>
  <c r="BP323" i="11"/>
  <c r="BO328" i="11"/>
  <c r="BP328" i="11"/>
  <c r="BP329" i="11"/>
  <c r="BN330" i="11"/>
  <c r="BO400" i="11"/>
  <c r="BP401" i="11"/>
  <c r="BN402" i="11"/>
  <c r="BV402" i="11" s="1"/>
  <c r="BO403" i="11"/>
  <c r="BO408" i="11"/>
  <c r="BP409" i="11"/>
  <c r="BN410" i="11"/>
  <c r="BQ410" i="11" s="1"/>
  <c r="BT410" i="11" s="1"/>
  <c r="BO411" i="11"/>
  <c r="BW411" i="11" s="1"/>
  <c r="BO416" i="11"/>
  <c r="BP417" i="11"/>
  <c r="BP433" i="11"/>
  <c r="BP449" i="11"/>
  <c r="BP465" i="11"/>
  <c r="BP144" i="11"/>
  <c r="BO147" i="11"/>
  <c r="BP152" i="11"/>
  <c r="BO155" i="11"/>
  <c r="BP160" i="11"/>
  <c r="BO163" i="11"/>
  <c r="BP168" i="11"/>
  <c r="BX168" i="11" s="1"/>
  <c r="BP176" i="11"/>
  <c r="BP180" i="11"/>
  <c r="BP184" i="11"/>
  <c r="BP188" i="11"/>
  <c r="BP192" i="11"/>
  <c r="BP196" i="11"/>
  <c r="BO202" i="11"/>
  <c r="BO203" i="11"/>
  <c r="BP204" i="11"/>
  <c r="BN209" i="11"/>
  <c r="BV209" i="11" s="1"/>
  <c r="BO210" i="11"/>
  <c r="BN212" i="11"/>
  <c r="BV212" i="11" s="1"/>
  <c r="BP219" i="11"/>
  <c r="BN220" i="11"/>
  <c r="BV220" i="11" s="1"/>
  <c r="BP227" i="11"/>
  <c r="BN228" i="11"/>
  <c r="BP235" i="11"/>
  <c r="BX235" i="11" s="1"/>
  <c r="BN236" i="11"/>
  <c r="BP239" i="11"/>
  <c r="BO242" i="11"/>
  <c r="BO250" i="11"/>
  <c r="BW250" i="11" s="1"/>
  <c r="BP251" i="11"/>
  <c r="BN256" i="11"/>
  <c r="BV256" i="11" s="1"/>
  <c r="BO258" i="11"/>
  <c r="BP279" i="11"/>
  <c r="BP287" i="11"/>
  <c r="BP303" i="11"/>
  <c r="BN320" i="11"/>
  <c r="BP320" i="11"/>
  <c r="BO331" i="11"/>
  <c r="BN341" i="11"/>
  <c r="BV341" i="11" s="1"/>
  <c r="BO342" i="11"/>
  <c r="BO343" i="11"/>
  <c r="BP343" i="11"/>
  <c r="BN345" i="11"/>
  <c r="BV345" i="11" s="1"/>
  <c r="BO346" i="11"/>
  <c r="BO347" i="11"/>
  <c r="BW347" i="11" s="1"/>
  <c r="BP347" i="11"/>
  <c r="BX347" i="11" s="1"/>
  <c r="BN357" i="11"/>
  <c r="BV357" i="11" s="1"/>
  <c r="BO358" i="11"/>
  <c r="BO359" i="11"/>
  <c r="BP359" i="11"/>
  <c r="BN361" i="11"/>
  <c r="BV361" i="11" s="1"/>
  <c r="BO362" i="11"/>
  <c r="BO363" i="11"/>
  <c r="BP363" i="11"/>
  <c r="BN373" i="11"/>
  <c r="BV373" i="11" s="1"/>
  <c r="BO374" i="11"/>
  <c r="BP375" i="11"/>
  <c r="BP376" i="11"/>
  <c r="BO376" i="11"/>
  <c r="BO378" i="11"/>
  <c r="BW378" i="11" s="1"/>
  <c r="BO379" i="11"/>
  <c r="BP379" i="11"/>
  <c r="BP380" i="11"/>
  <c r="BN381" i="11"/>
  <c r="BO382" i="11"/>
  <c r="BO383" i="11"/>
  <c r="BP384" i="11"/>
  <c r="BO390" i="11"/>
  <c r="BO391" i="11"/>
  <c r="BP392" i="11"/>
  <c r="BO419" i="11"/>
  <c r="BW419" i="11" s="1"/>
  <c r="BP424" i="11"/>
  <c r="BN425" i="11"/>
  <c r="BO426" i="11"/>
  <c r="BO427" i="11"/>
  <c r="BP427" i="11"/>
  <c r="BN429" i="11"/>
  <c r="BV429" i="11" s="1"/>
  <c r="BP429" i="11"/>
  <c r="BX429" i="11" s="1"/>
  <c r="BO443" i="11"/>
  <c r="BQ443" i="11" s="1"/>
  <c r="BP443" i="11"/>
  <c r="BN445" i="11"/>
  <c r="BP445" i="11"/>
  <c r="BO459" i="11"/>
  <c r="BP459" i="11"/>
  <c r="BN461" i="11"/>
  <c r="BP461" i="11"/>
  <c r="BO29" i="11"/>
  <c r="BP30" i="11"/>
  <c r="BN31" i="11"/>
  <c r="BV31" i="11" s="1"/>
  <c r="BO31" i="11"/>
  <c r="BO35" i="11"/>
  <c r="BO45" i="11"/>
  <c r="BP46" i="11"/>
  <c r="BX46" i="11" s="1"/>
  <c r="BN47" i="11"/>
  <c r="BV47" i="11" s="1"/>
  <c r="BO47" i="11"/>
  <c r="BW47" i="11" s="1"/>
  <c r="BN172" i="11"/>
  <c r="BP172" i="11"/>
  <c r="BN200" i="11"/>
  <c r="BP200" i="11"/>
  <c r="BN208" i="11"/>
  <c r="BP208" i="11"/>
  <c r="BX208" i="11" s="1"/>
  <c r="BP218" i="11"/>
  <c r="BP226" i="11"/>
  <c r="BP234" i="11"/>
  <c r="BN247" i="11"/>
  <c r="BV247" i="11" s="1"/>
  <c r="BP247" i="11"/>
  <c r="BN255" i="11"/>
  <c r="BP255" i="11"/>
  <c r="BO281" i="11"/>
  <c r="BP281" i="11"/>
  <c r="BN283" i="11"/>
  <c r="BP283" i="11"/>
  <c r="BO297" i="11"/>
  <c r="BP297" i="11"/>
  <c r="BN299" i="11"/>
  <c r="BV299" i="11" s="1"/>
  <c r="BP299" i="11"/>
  <c r="BO317" i="11"/>
  <c r="BW317" i="11" s="1"/>
  <c r="BP318" i="11"/>
  <c r="BN319" i="11"/>
  <c r="BO319" i="11"/>
  <c r="BN388" i="11"/>
  <c r="BP388" i="11"/>
  <c r="BN396" i="11"/>
  <c r="BV396" i="11" s="1"/>
  <c r="BP398" i="11"/>
  <c r="BO405" i="11"/>
  <c r="BP406" i="11"/>
  <c r="BO421" i="11"/>
  <c r="BP423" i="11"/>
  <c r="BP441" i="11"/>
  <c r="BP457" i="11"/>
  <c r="BX457" i="11" s="1"/>
  <c r="BO28" i="11"/>
  <c r="BO33" i="11"/>
  <c r="BO102" i="11"/>
  <c r="BO110" i="11"/>
  <c r="BO119" i="11"/>
  <c r="BO127" i="11"/>
  <c r="BO135" i="11"/>
  <c r="BO143" i="11"/>
  <c r="BO151" i="11"/>
  <c r="BO159" i="11"/>
  <c r="BO167" i="11"/>
  <c r="BO175" i="11"/>
  <c r="BO183" i="11"/>
  <c r="BO191" i="11"/>
  <c r="BQ237" i="11"/>
  <c r="BT237" i="11" s="1"/>
  <c r="BV237" i="11"/>
  <c r="BO238" i="11"/>
  <c r="BP243" i="11"/>
  <c r="BP259" i="11"/>
  <c r="BX259" i="11" s="1"/>
  <c r="BP29" i="11"/>
  <c r="BN30" i="11"/>
  <c r="BP34" i="11"/>
  <c r="BN35" i="11"/>
  <c r="BN25" i="11"/>
  <c r="BV25" i="11" s="1"/>
  <c r="BO26" i="11"/>
  <c r="BQ26" i="11" s="1"/>
  <c r="BX26" i="11" s="1"/>
  <c r="BO27" i="11"/>
  <c r="BO94" i="11"/>
  <c r="BO213" i="11"/>
  <c r="BW213" i="11" s="1"/>
  <c r="BP214" i="11"/>
  <c r="BO221" i="11"/>
  <c r="BP222" i="11"/>
  <c r="BO229" i="11"/>
  <c r="BW229" i="11" s="1"/>
  <c r="BP230" i="11"/>
  <c r="BP291" i="11"/>
  <c r="BP295" i="11"/>
  <c r="BO423" i="11"/>
  <c r="BP28" i="11"/>
  <c r="BP31" i="11"/>
  <c r="BN4" i="11"/>
  <c r="BO5" i="11"/>
  <c r="BP6" i="11"/>
  <c r="BX6" i="11" s="1"/>
  <c r="BO40" i="11"/>
  <c r="BP40" i="11"/>
  <c r="BP41" i="11"/>
  <c r="BN42" i="11"/>
  <c r="BV42" i="11" s="1"/>
  <c r="BP43" i="11"/>
  <c r="BX43" i="11" s="1"/>
  <c r="BO44" i="11"/>
  <c r="BP44" i="11"/>
  <c r="BP45" i="11"/>
  <c r="BQ45" i="11" s="1"/>
  <c r="BT45" i="11" s="1"/>
  <c r="BP107" i="11"/>
  <c r="BP116" i="11"/>
  <c r="BX116" i="11" s="1"/>
  <c r="BP124" i="11"/>
  <c r="BP132" i="11"/>
  <c r="BP140" i="11"/>
  <c r="BP148" i="11"/>
  <c r="BP156" i="11"/>
  <c r="BP164" i="11"/>
  <c r="BO230" i="11"/>
  <c r="BN233" i="11"/>
  <c r="BV233" i="11" s="1"/>
  <c r="BN234" i="11"/>
  <c r="BO239" i="11"/>
  <c r="BP244" i="11"/>
  <c r="BN245" i="11"/>
  <c r="BV245" i="11" s="1"/>
  <c r="BO249" i="11"/>
  <c r="BP249" i="11"/>
  <c r="BP252" i="11"/>
  <c r="BX252" i="11" s="1"/>
  <c r="BN253" i="11"/>
  <c r="BV253" i="11" s="1"/>
  <c r="BO257" i="11"/>
  <c r="BP257" i="11"/>
  <c r="BP260" i="11"/>
  <c r="BN261" i="11"/>
  <c r="BV261" i="11" s="1"/>
  <c r="BO262" i="11"/>
  <c r="BO263" i="11"/>
  <c r="BP263" i="11"/>
  <c r="BP264" i="11"/>
  <c r="BN265" i="11"/>
  <c r="BV265" i="11" s="1"/>
  <c r="BO266" i="11"/>
  <c r="BO267" i="11"/>
  <c r="BP267" i="11"/>
  <c r="BP268" i="11"/>
  <c r="BN269" i="11"/>
  <c r="BV269" i="11" s="1"/>
  <c r="BO270" i="11"/>
  <c r="BO271" i="11"/>
  <c r="BW271" i="11" s="1"/>
  <c r="BP271" i="11"/>
  <c r="BX271" i="11" s="1"/>
  <c r="BP272" i="11"/>
  <c r="BN273" i="11"/>
  <c r="BO274" i="11"/>
  <c r="BO275" i="11"/>
  <c r="BP275" i="11"/>
  <c r="BP276" i="11"/>
  <c r="BN277" i="11"/>
  <c r="BV277" i="11" s="1"/>
  <c r="BO278" i="11"/>
  <c r="BO279" i="11"/>
  <c r="BO285" i="11"/>
  <c r="BP285" i="11"/>
  <c r="BQ285" i="11" s="1"/>
  <c r="BN287" i="11"/>
  <c r="BV287" i="11" s="1"/>
  <c r="BP292" i="11"/>
  <c r="BN293" i="11"/>
  <c r="BO294" i="11"/>
  <c r="BO295" i="11"/>
  <c r="BO301" i="11"/>
  <c r="BW301" i="11" s="1"/>
  <c r="BP301" i="11"/>
  <c r="BX301" i="11" s="1"/>
  <c r="BN303" i="11"/>
  <c r="BP307" i="11"/>
  <c r="BO329" i="11"/>
  <c r="BP330" i="11"/>
  <c r="BN331" i="11"/>
  <c r="BV331" i="11" s="1"/>
  <c r="BN337" i="11"/>
  <c r="BV337" i="11" s="1"/>
  <c r="BO338" i="11"/>
  <c r="BP339" i="11"/>
  <c r="BO344" i="11"/>
  <c r="BP344" i="11"/>
  <c r="BP345" i="11"/>
  <c r="BN346" i="11"/>
  <c r="BO348" i="11"/>
  <c r="BP348" i="11"/>
  <c r="BP349" i="11"/>
  <c r="BN350" i="11"/>
  <c r="BO353" i="11"/>
  <c r="BW353" i="11" s="1"/>
  <c r="BP354" i="11"/>
  <c r="BN355" i="11"/>
  <c r="BV355" i="11" s="1"/>
  <c r="BO384" i="11"/>
  <c r="BP385" i="11"/>
  <c r="BN386" i="11"/>
  <c r="BV386" i="11" s="1"/>
  <c r="BO399" i="11"/>
  <c r="BP400" i="11"/>
  <c r="BN411" i="11"/>
  <c r="BV411" i="11" s="1"/>
  <c r="BN412" i="11"/>
  <c r="BO415" i="11"/>
  <c r="BP416" i="11"/>
  <c r="BN423" i="11"/>
  <c r="BO439" i="11"/>
  <c r="BW439" i="11" s="1"/>
  <c r="BP439" i="11"/>
  <c r="BX439" i="11" s="1"/>
  <c r="BN441" i="11"/>
  <c r="BP446" i="11"/>
  <c r="BN447" i="11"/>
  <c r="BO448" i="11"/>
  <c r="BO449" i="11"/>
  <c r="BP450" i="11"/>
  <c r="BN451" i="11"/>
  <c r="BV451" i="11" s="1"/>
  <c r="BO452" i="11"/>
  <c r="BW452" i="11" s="1"/>
  <c r="BO453" i="11"/>
  <c r="BP453" i="11"/>
  <c r="BP50" i="11"/>
  <c r="BP54" i="11"/>
  <c r="BP58" i="11"/>
  <c r="BP62" i="11"/>
  <c r="BP66" i="11"/>
  <c r="BP82" i="11"/>
  <c r="BO93" i="11"/>
  <c r="BP95" i="11"/>
  <c r="BP98" i="11"/>
  <c r="BN102" i="11"/>
  <c r="BV102" i="11" s="1"/>
  <c r="BN103" i="11"/>
  <c r="BO108" i="11"/>
  <c r="BN110" i="11"/>
  <c r="BN119" i="11"/>
  <c r="BV119" i="11" s="1"/>
  <c r="BN120" i="11"/>
  <c r="BO124" i="11"/>
  <c r="BN127" i="11"/>
  <c r="BV127" i="11" s="1"/>
  <c r="BN128" i="11"/>
  <c r="BV128" i="11" s="1"/>
  <c r="BO130" i="11"/>
  <c r="BO133" i="11"/>
  <c r="BN135" i="11"/>
  <c r="BV135" i="11" s="1"/>
  <c r="BN136" i="11"/>
  <c r="BV136" i="11" s="1"/>
  <c r="BO138" i="11"/>
  <c r="BO141" i="11"/>
  <c r="BN152" i="11"/>
  <c r="BN159" i="11"/>
  <c r="BV159" i="11" s="1"/>
  <c r="BO162" i="11"/>
  <c r="BO164" i="11"/>
  <c r="BO176" i="11"/>
  <c r="BN179" i="11"/>
  <c r="BV179" i="11" s="1"/>
  <c r="BN180" i="11"/>
  <c r="BO182" i="11"/>
  <c r="BO184" i="11"/>
  <c r="BO190" i="11"/>
  <c r="BO192" i="11"/>
  <c r="BO193" i="11"/>
  <c r="BN196" i="11"/>
  <c r="BO198" i="11"/>
  <c r="BW198" i="11" s="1"/>
  <c r="BO214" i="11"/>
  <c r="BN217" i="11"/>
  <c r="BV217" i="11" s="1"/>
  <c r="BN218" i="11"/>
  <c r="BN8" i="11"/>
  <c r="BQ8" i="11" s="1"/>
  <c r="BP7" i="11"/>
  <c r="BP10" i="11"/>
  <c r="BN11" i="11"/>
  <c r="BV11" i="11" s="1"/>
  <c r="BP12" i="11"/>
  <c r="BP14" i="11"/>
  <c r="BX14" i="11" s="1"/>
  <c r="BN15" i="11"/>
  <c r="BQ15" i="11" s="1"/>
  <c r="BT15" i="11" s="1"/>
  <c r="BP16" i="11"/>
  <c r="BP18" i="11"/>
  <c r="BN19" i="11"/>
  <c r="BO21" i="11"/>
  <c r="BP22" i="11"/>
  <c r="BN23" i="11"/>
  <c r="BV23" i="11" s="1"/>
  <c r="BN29" i="11"/>
  <c r="BO30" i="11"/>
  <c r="BO32" i="11"/>
  <c r="BP32" i="11"/>
  <c r="BP33" i="11"/>
  <c r="BN34" i="11"/>
  <c r="BP35" i="11"/>
  <c r="BO37" i="11"/>
  <c r="BP38" i="11"/>
  <c r="BN39" i="11"/>
  <c r="BN45" i="11"/>
  <c r="BO46" i="11"/>
  <c r="BW46" i="11" s="1"/>
  <c r="BO48" i="11"/>
  <c r="BP48" i="11"/>
  <c r="BP49" i="11"/>
  <c r="BN50" i="11"/>
  <c r="BV50" i="11" s="1"/>
  <c r="BO51" i="11"/>
  <c r="BO52" i="11"/>
  <c r="BP52" i="11"/>
  <c r="BP53" i="11"/>
  <c r="BN54" i="11"/>
  <c r="BO55" i="11"/>
  <c r="BO56" i="11"/>
  <c r="BW56" i="11" s="1"/>
  <c r="BP56" i="11"/>
  <c r="BX56" i="11" s="1"/>
  <c r="BP57" i="11"/>
  <c r="BN58" i="11"/>
  <c r="BV58" i="11" s="1"/>
  <c r="BO59" i="11"/>
  <c r="BO60" i="11"/>
  <c r="BP60" i="11"/>
  <c r="BP61" i="11"/>
  <c r="BN62" i="11"/>
  <c r="BV62" i="11" s="1"/>
  <c r="BO63" i="11"/>
  <c r="BO64" i="11"/>
  <c r="BP64" i="11"/>
  <c r="BP65" i="11"/>
  <c r="BN66" i="11"/>
  <c r="BV66" i="11" s="1"/>
  <c r="BO67" i="11"/>
  <c r="BO68" i="11"/>
  <c r="BP68" i="11"/>
  <c r="BP69" i="11"/>
  <c r="BN70" i="11"/>
  <c r="BO71" i="11"/>
  <c r="BO72" i="11"/>
  <c r="BP72" i="11"/>
  <c r="BP73" i="11"/>
  <c r="BN74" i="11"/>
  <c r="BV74" i="11" s="1"/>
  <c r="BO75" i="11"/>
  <c r="BO76" i="11"/>
  <c r="BP76" i="11"/>
  <c r="BP77" i="11"/>
  <c r="BN78" i="11"/>
  <c r="BV78" i="11" s="1"/>
  <c r="BO79" i="11"/>
  <c r="BO80" i="11"/>
  <c r="BP80" i="11"/>
  <c r="BP81" i="11"/>
  <c r="BX81" i="11" s="1"/>
  <c r="BN82" i="11"/>
  <c r="BV82" i="11" s="1"/>
  <c r="BO83" i="11"/>
  <c r="BO84" i="11"/>
  <c r="BP84" i="11"/>
  <c r="BP85" i="11"/>
  <c r="BN86" i="11"/>
  <c r="BO87" i="11"/>
  <c r="BO88" i="11"/>
  <c r="BP88" i="11"/>
  <c r="BP89" i="11"/>
  <c r="BN90" i="11"/>
  <c r="BN96" i="11"/>
  <c r="BO97" i="11"/>
  <c r="BQ97" i="11" s="1"/>
  <c r="BT97" i="11" s="1"/>
  <c r="BO99" i="11"/>
  <c r="BP99" i="11"/>
  <c r="BP100" i="11"/>
  <c r="BN101" i="11"/>
  <c r="BP108" i="11"/>
  <c r="BN109" i="11"/>
  <c r="BV109" i="11" s="1"/>
  <c r="BP117" i="11"/>
  <c r="BN118" i="11"/>
  <c r="BP125" i="11"/>
  <c r="BN126" i="11"/>
  <c r="BP133" i="11"/>
  <c r="BN134" i="11"/>
  <c r="BP141" i="11"/>
  <c r="BN142" i="11"/>
  <c r="BV142" i="11" s="1"/>
  <c r="BP149" i="11"/>
  <c r="BN150" i="11"/>
  <c r="BP157" i="11"/>
  <c r="BN158" i="11"/>
  <c r="BV158" i="11" s="1"/>
  <c r="BP165" i="11"/>
  <c r="BN166" i="11"/>
  <c r="BV166" i="11" s="1"/>
  <c r="BO170" i="11"/>
  <c r="BO172" i="11"/>
  <c r="BQ172" i="11" s="1"/>
  <c r="BO173" i="11"/>
  <c r="BW173" i="11" s="1"/>
  <c r="BP177" i="11"/>
  <c r="BN178" i="11"/>
  <c r="BP185" i="11"/>
  <c r="BN186" i="11"/>
  <c r="BV186" i="11" s="1"/>
  <c r="BP193" i="11"/>
  <c r="BN194" i="11"/>
  <c r="BO200" i="11"/>
  <c r="BO201" i="11"/>
  <c r="BP202" i="11"/>
  <c r="BN203" i="11"/>
  <c r="BN204" i="11"/>
  <c r="BV204" i="11" s="1"/>
  <c r="BO206" i="11"/>
  <c r="BO208" i="11"/>
  <c r="BW208" i="11" s="1"/>
  <c r="BO209" i="11"/>
  <c r="BP210" i="11"/>
  <c r="BO212" i="11"/>
  <c r="BP215" i="11"/>
  <c r="BN216" i="11"/>
  <c r="BO219" i="11"/>
  <c r="BP220" i="11"/>
  <c r="BP223" i="11"/>
  <c r="BN224" i="11"/>
  <c r="BO227" i="11"/>
  <c r="BP228" i="11"/>
  <c r="BP231" i="11"/>
  <c r="BN232" i="11"/>
  <c r="BO235" i="11"/>
  <c r="BW235" i="11" s="1"/>
  <c r="BP236" i="11"/>
  <c r="BP240" i="11"/>
  <c r="BO240" i="11"/>
  <c r="BN241" i="11"/>
  <c r="BV241" i="11" s="1"/>
  <c r="BP241" i="11"/>
  <c r="BN242" i="11"/>
  <c r="BN243" i="11"/>
  <c r="BO247" i="11"/>
  <c r="BN250" i="11"/>
  <c r="BV250" i="11" s="1"/>
  <c r="BN251" i="11"/>
  <c r="BV251" i="11" s="1"/>
  <c r="BO255" i="11"/>
  <c r="BN258" i="11"/>
  <c r="BV258" i="11" s="1"/>
  <c r="BN259" i="11"/>
  <c r="BN260" i="11"/>
  <c r="BV260" i="11" s="1"/>
  <c r="BP280" i="11"/>
  <c r="BN281" i="11"/>
  <c r="BO282" i="11"/>
  <c r="BO283" i="11"/>
  <c r="BO289" i="11"/>
  <c r="BP289" i="11"/>
  <c r="BN291" i="11"/>
  <c r="BQ291" i="11" s="1"/>
  <c r="BT291" i="11" s="1"/>
  <c r="BP296" i="11"/>
  <c r="BN297" i="11"/>
  <c r="BO298" i="11"/>
  <c r="BO299" i="11"/>
  <c r="BO309" i="11"/>
  <c r="BP309" i="11"/>
  <c r="BN311" i="11"/>
  <c r="BQ311" i="11" s="1"/>
  <c r="BT311" i="11" s="1"/>
  <c r="BN316" i="11"/>
  <c r="BQ316" i="11" s="1"/>
  <c r="BT316" i="11" s="1"/>
  <c r="BN317" i="11"/>
  <c r="BV317" i="11" s="1"/>
  <c r="BO320" i="11"/>
  <c r="BO321" i="11"/>
  <c r="BP322" i="11"/>
  <c r="BN323" i="11"/>
  <c r="BQ323" i="11" s="1"/>
  <c r="BN324" i="11"/>
  <c r="BQ324" i="11" s="1"/>
  <c r="BT324" i="11" s="1"/>
  <c r="BN326" i="11"/>
  <c r="BN46" i="11"/>
  <c r="BP47" i="11"/>
  <c r="BX47" i="11" s="1"/>
  <c r="BO49" i="11"/>
  <c r="BP70" i="11"/>
  <c r="BP74" i="11"/>
  <c r="BX74" i="11" s="1"/>
  <c r="BP78" i="11"/>
  <c r="BP86" i="11"/>
  <c r="BN92" i="11"/>
  <c r="BO95" i="11"/>
  <c r="BP96" i="11"/>
  <c r="BN97" i="11"/>
  <c r="BO100" i="11"/>
  <c r="BO105" i="11"/>
  <c r="BO107" i="11"/>
  <c r="BN111" i="11"/>
  <c r="BO114" i="11"/>
  <c r="BW114" i="11" s="1"/>
  <c r="BO116" i="11"/>
  <c r="BW116" i="11" s="1"/>
  <c r="BO117" i="11"/>
  <c r="BO122" i="11"/>
  <c r="BW122" i="11" s="1"/>
  <c r="BO125" i="11"/>
  <c r="BO132" i="11"/>
  <c r="BO140" i="11"/>
  <c r="BN143" i="11"/>
  <c r="BN144" i="11"/>
  <c r="BO146" i="11"/>
  <c r="BO148" i="11"/>
  <c r="BO149" i="11"/>
  <c r="BN151" i="11"/>
  <c r="BV151" i="11" s="1"/>
  <c r="BO154" i="11"/>
  <c r="BO156" i="11"/>
  <c r="BO157" i="11"/>
  <c r="BN160" i="11"/>
  <c r="BO165" i="11"/>
  <c r="BN167" i="11"/>
  <c r="BV167" i="11" s="1"/>
  <c r="BN168" i="11"/>
  <c r="BN170" i="11"/>
  <c r="BO174" i="11"/>
  <c r="BO177" i="11"/>
  <c r="BO185" i="11"/>
  <c r="BN187" i="11"/>
  <c r="BV187" i="11" s="1"/>
  <c r="BN188" i="11"/>
  <c r="BN195" i="11"/>
  <c r="BV195" i="11" s="1"/>
  <c r="BP205" i="11"/>
  <c r="BN206" i="11"/>
  <c r="BO222" i="11"/>
  <c r="BN225" i="11"/>
  <c r="BN226" i="11"/>
  <c r="BO4" i="11"/>
  <c r="BP5" i="11"/>
  <c r="BN6" i="11"/>
  <c r="BQ6" i="11" s="1"/>
  <c r="BT6" i="11" s="1"/>
  <c r="BO7" i="11"/>
  <c r="BN10" i="11"/>
  <c r="BV10" i="11" s="1"/>
  <c r="BO12" i="11"/>
  <c r="BN14" i="11"/>
  <c r="BV14" i="11" s="1"/>
  <c r="BO16" i="11"/>
  <c r="BN18" i="11"/>
  <c r="BQ18" i="11" s="1"/>
  <c r="BT18" i="11" s="1"/>
  <c r="BP20" i="11"/>
  <c r="BP21" i="11"/>
  <c r="BN22" i="11"/>
  <c r="BP23" i="11"/>
  <c r="BO25" i="11"/>
  <c r="BP26" i="11"/>
  <c r="BN27" i="11"/>
  <c r="BN33" i="11"/>
  <c r="BV33" i="11" s="1"/>
  <c r="BO34" i="11"/>
  <c r="BO36" i="11"/>
  <c r="BP36" i="11"/>
  <c r="BP37" i="11"/>
  <c r="BQ37" i="11" s="1"/>
  <c r="BN38" i="11"/>
  <c r="BQ38" i="11" s="1"/>
  <c r="BW38" i="11" s="1"/>
  <c r="BP39" i="11"/>
  <c r="BO41" i="11"/>
  <c r="BP42" i="11"/>
  <c r="BN43" i="11"/>
  <c r="BQ43" i="11" s="1"/>
  <c r="BT43" i="11" s="1"/>
  <c r="BN49" i="11"/>
  <c r="BQ49" i="11" s="1"/>
  <c r="BT49" i="11" s="1"/>
  <c r="BP51" i="11"/>
  <c r="BN53" i="11"/>
  <c r="BP55" i="11"/>
  <c r="BN57" i="11"/>
  <c r="BV57" i="11" s="1"/>
  <c r="BP59" i="11"/>
  <c r="BN61" i="11"/>
  <c r="BV61" i="11" s="1"/>
  <c r="BP63" i="11"/>
  <c r="BN65" i="11"/>
  <c r="BP67" i="11"/>
  <c r="BN69" i="11"/>
  <c r="BV69" i="11" s="1"/>
  <c r="BP71" i="11"/>
  <c r="BN73" i="11"/>
  <c r="BV73" i="11" s="1"/>
  <c r="BP75" i="11"/>
  <c r="BN77" i="11"/>
  <c r="BV77" i="11" s="1"/>
  <c r="BP79" i="11"/>
  <c r="BN81" i="11"/>
  <c r="BV81" i="11" s="1"/>
  <c r="F52" i="4" s="1"/>
  <c r="BP83" i="11"/>
  <c r="BN85" i="11"/>
  <c r="BV85" i="11" s="1"/>
  <c r="BP87" i="11"/>
  <c r="BN89" i="11"/>
  <c r="BV89" i="11" s="1"/>
  <c r="BP90" i="11"/>
  <c r="BX90" i="11" s="1"/>
  <c r="BO92" i="11"/>
  <c r="BP93" i="11"/>
  <c r="BQ93" i="11" s="1"/>
  <c r="BT93" i="11" s="1"/>
  <c r="BN94" i="11"/>
  <c r="BV94" i="11" s="1"/>
  <c r="BO101" i="11"/>
  <c r="BO103" i="11"/>
  <c r="BO104" i="11"/>
  <c r="BN106" i="11"/>
  <c r="BV106" i="11" s="1"/>
  <c r="BN107" i="11"/>
  <c r="BO109" i="11"/>
  <c r="BO111" i="11"/>
  <c r="BO113" i="11"/>
  <c r="BN115" i="11"/>
  <c r="BN116" i="11"/>
  <c r="BV116" i="11" s="1"/>
  <c r="BO118" i="11"/>
  <c r="BO120" i="11"/>
  <c r="BO121" i="11"/>
  <c r="BN123" i="11"/>
  <c r="BV123" i="11" s="1"/>
  <c r="BN124" i="11"/>
  <c r="BO126" i="11"/>
  <c r="BO128" i="11"/>
  <c r="BO129" i="11"/>
  <c r="BW129" i="11" s="1"/>
  <c r="BN131" i="11"/>
  <c r="BV131" i="11" s="1"/>
  <c r="BN132" i="11"/>
  <c r="BV132" i="11" s="1"/>
  <c r="BO134" i="11"/>
  <c r="BW134" i="11" s="1"/>
  <c r="BO136" i="11"/>
  <c r="BO137" i="11"/>
  <c r="BN139" i="11"/>
  <c r="BV139" i="11" s="1"/>
  <c r="BN140" i="11"/>
  <c r="BO142" i="11"/>
  <c r="BO144" i="11"/>
  <c r="BO145" i="11"/>
  <c r="BN147" i="11"/>
  <c r="BN148" i="11"/>
  <c r="BO150" i="11"/>
  <c r="BO152" i="11"/>
  <c r="BO153" i="11"/>
  <c r="BN155" i="11"/>
  <c r="BV155" i="11" s="1"/>
  <c r="BN156" i="11"/>
  <c r="BO158" i="11"/>
  <c r="BW158" i="11" s="1"/>
  <c r="BO160" i="11"/>
  <c r="BO161" i="11"/>
  <c r="BN163" i="11"/>
  <c r="BV163" i="11" s="1"/>
  <c r="BN164" i="11"/>
  <c r="BV164" i="11" s="1"/>
  <c r="BO166" i="11"/>
  <c r="BO168" i="11"/>
  <c r="BW168" i="11" s="1"/>
  <c r="BO169" i="11"/>
  <c r="BW169" i="11" s="1"/>
  <c r="BP173" i="11"/>
  <c r="BX173" i="11" s="1"/>
  <c r="BN175" i="11"/>
  <c r="BN176" i="11"/>
  <c r="BV176" i="11" s="1"/>
  <c r="BO178" i="11"/>
  <c r="BO180" i="11"/>
  <c r="BO181" i="11"/>
  <c r="BN183" i="11"/>
  <c r="BV183" i="11" s="1"/>
  <c r="BN184" i="11"/>
  <c r="BO186" i="11"/>
  <c r="BO188" i="11"/>
  <c r="BO189" i="11"/>
  <c r="BN191" i="11"/>
  <c r="BV191" i="11" s="1"/>
  <c r="BN192" i="11"/>
  <c r="BO194" i="11"/>
  <c r="BO196" i="11"/>
  <c r="BO197" i="11"/>
  <c r="BP198" i="11"/>
  <c r="BX198" i="11" s="1"/>
  <c r="BP201" i="11"/>
  <c r="BN202" i="11"/>
  <c r="BQ202" i="11" s="1"/>
  <c r="BW202" i="11" s="1"/>
  <c r="BP209" i="11"/>
  <c r="BN210" i="11"/>
  <c r="BQ210" i="11" s="1"/>
  <c r="BT210" i="11" s="1"/>
  <c r="BP212" i="11"/>
  <c r="BN213" i="11"/>
  <c r="BV213" i="11" s="1"/>
  <c r="BN214" i="11"/>
  <c r="BO218" i="11"/>
  <c r="BN221" i="11"/>
  <c r="BN222" i="11"/>
  <c r="BO226" i="11"/>
  <c r="BN229" i="11"/>
  <c r="BV229" i="11" s="1"/>
  <c r="BN230" i="11"/>
  <c r="BO234" i="11"/>
  <c r="BN238" i="11"/>
  <c r="BV238" i="11" s="1"/>
  <c r="BN239" i="11"/>
  <c r="BQ239" i="11" s="1"/>
  <c r="BT239" i="11" s="1"/>
  <c r="BO245" i="11"/>
  <c r="BP245" i="11"/>
  <c r="BP248" i="11"/>
  <c r="BX248" i="11" s="1"/>
  <c r="BN249" i="11"/>
  <c r="BV249" i="11" s="1"/>
  <c r="BO253" i="11"/>
  <c r="BP253" i="11"/>
  <c r="BQ253" i="11" s="1"/>
  <c r="BT253" i="11" s="1"/>
  <c r="BP256" i="11"/>
  <c r="BN257" i="11"/>
  <c r="BO261" i="11"/>
  <c r="BP261" i="11"/>
  <c r="BN263" i="11"/>
  <c r="BV263" i="11" s="1"/>
  <c r="BO264" i="11"/>
  <c r="BP265" i="11"/>
  <c r="BN267" i="11"/>
  <c r="BV267" i="11" s="1"/>
  <c r="BO268" i="11"/>
  <c r="BP269" i="11"/>
  <c r="BN271" i="11"/>
  <c r="BO272" i="11"/>
  <c r="BP273" i="11"/>
  <c r="BN275" i="11"/>
  <c r="BV275" i="11" s="1"/>
  <c r="BO277" i="11"/>
  <c r="BP277" i="11"/>
  <c r="BQ277" i="11" s="1"/>
  <c r="BT277" i="11" s="1"/>
  <c r="BN279" i="11"/>
  <c r="BP284" i="11"/>
  <c r="BN285" i="11"/>
  <c r="BO286" i="11"/>
  <c r="BO287" i="11"/>
  <c r="BO293" i="11"/>
  <c r="BQ293" i="11" s="1"/>
  <c r="BT293" i="11" s="1"/>
  <c r="BP293" i="11"/>
  <c r="BN295" i="11"/>
  <c r="BV295" i="11" s="1"/>
  <c r="BP300" i="11"/>
  <c r="BN301" i="11"/>
  <c r="BV301" i="11" s="1"/>
  <c r="BO302" i="11"/>
  <c r="BO303" i="11"/>
  <c r="BO313" i="11"/>
  <c r="BP313" i="11"/>
  <c r="BN315" i="11"/>
  <c r="BO318" i="11"/>
  <c r="BP321" i="11"/>
  <c r="BN322" i="11"/>
  <c r="BO326" i="11"/>
  <c r="BO327" i="11"/>
  <c r="BW327" i="11" s="1"/>
  <c r="BP327" i="11"/>
  <c r="BX327" i="11" s="1"/>
  <c r="BN329" i="11"/>
  <c r="BO330" i="11"/>
  <c r="BP331" i="11"/>
  <c r="BO332" i="11"/>
  <c r="BW332" i="11" s="1"/>
  <c r="BP332" i="11"/>
  <c r="BX332" i="11" s="1"/>
  <c r="BP333" i="11"/>
  <c r="BN334" i="11"/>
  <c r="BV334" i="11" s="1"/>
  <c r="BO337" i="11"/>
  <c r="BP338" i="11"/>
  <c r="BN339" i="11"/>
  <c r="BO360" i="11"/>
  <c r="BP360" i="11"/>
  <c r="BP361" i="11"/>
  <c r="BN362" i="11"/>
  <c r="BO364" i="11"/>
  <c r="BP364" i="11"/>
  <c r="BP365" i="11"/>
  <c r="BN366" i="11"/>
  <c r="BO369" i="11"/>
  <c r="BP370" i="11"/>
  <c r="BN371" i="11"/>
  <c r="BV371" i="11" s="1"/>
  <c r="BO392" i="11"/>
  <c r="BP393" i="11"/>
  <c r="BX393" i="11" s="1"/>
  <c r="BN403" i="11"/>
  <c r="BV403" i="11" s="1"/>
  <c r="BN404" i="11"/>
  <c r="BV404" i="11" s="1"/>
  <c r="BO407" i="11"/>
  <c r="BP408" i="11"/>
  <c r="BO417" i="11"/>
  <c r="BP418" i="11"/>
  <c r="BP430" i="11"/>
  <c r="BN431" i="11"/>
  <c r="BV431" i="11" s="1"/>
  <c r="BO432" i="11"/>
  <c r="BO433" i="11"/>
  <c r="BP434" i="11"/>
  <c r="BN435" i="11"/>
  <c r="BV435" i="11" s="1"/>
  <c r="BO436" i="11"/>
  <c r="BO437" i="11"/>
  <c r="BP437" i="11"/>
  <c r="BO455" i="11"/>
  <c r="BP455" i="11"/>
  <c r="BN457" i="11"/>
  <c r="BV457" i="11" s="1"/>
  <c r="BP462" i="11"/>
  <c r="BX462" i="11" s="1"/>
  <c r="BO305" i="11"/>
  <c r="BP305" i="11"/>
  <c r="BN307" i="11"/>
  <c r="BP312" i="11"/>
  <c r="BN313" i="11"/>
  <c r="BV313" i="11" s="1"/>
  <c r="BO314" i="11"/>
  <c r="BO315" i="11"/>
  <c r="BP317" i="11"/>
  <c r="BX317" i="11" s="1"/>
  <c r="BN318" i="11"/>
  <c r="BV318" i="11" s="1"/>
  <c r="BO322" i="11"/>
  <c r="BP326" i="11"/>
  <c r="BN327" i="11"/>
  <c r="BN333" i="11"/>
  <c r="BQ333" i="11" s="1"/>
  <c r="BT333" i="11" s="1"/>
  <c r="BO334" i="11"/>
  <c r="BP335" i="11"/>
  <c r="BQ335" i="11" s="1"/>
  <c r="BT335" i="11" s="1"/>
  <c r="BO336" i="11"/>
  <c r="BP336" i="11"/>
  <c r="BP337" i="11"/>
  <c r="BN338" i="11"/>
  <c r="BQ338" i="11" s="1"/>
  <c r="BO341" i="11"/>
  <c r="BP342" i="11"/>
  <c r="BN343" i="11"/>
  <c r="BV343" i="11" s="1"/>
  <c r="BN349" i="11"/>
  <c r="BQ349" i="11" s="1"/>
  <c r="BT349" i="11" s="1"/>
  <c r="BO350" i="11"/>
  <c r="BP351" i="11"/>
  <c r="BQ351" i="11" s="1"/>
  <c r="BT351" i="11" s="1"/>
  <c r="BO352" i="11"/>
  <c r="BW352" i="11" s="1"/>
  <c r="BP352" i="11"/>
  <c r="BX352" i="11" s="1"/>
  <c r="BP353" i="11"/>
  <c r="BX353" i="11" s="1"/>
  <c r="BN354" i="11"/>
  <c r="BV354" i="11" s="1"/>
  <c r="BO357" i="11"/>
  <c r="BP358" i="11"/>
  <c r="BN359" i="11"/>
  <c r="BN365" i="11"/>
  <c r="BV365" i="11" s="1"/>
  <c r="BO366" i="11"/>
  <c r="BP367" i="11"/>
  <c r="BX367" i="11" s="1"/>
  <c r="BO368" i="11"/>
  <c r="BP368" i="11"/>
  <c r="BP369" i="11"/>
  <c r="BN370" i="11"/>
  <c r="BV370" i="11" s="1"/>
  <c r="BO373" i="11"/>
  <c r="BN375" i="11"/>
  <c r="BV375" i="11" s="1"/>
  <c r="BO377" i="11"/>
  <c r="BW377" i="11" s="1"/>
  <c r="BN383" i="11"/>
  <c r="BV383" i="11" s="1"/>
  <c r="BN384" i="11"/>
  <c r="BO386" i="11"/>
  <c r="BO388" i="11"/>
  <c r="BO389" i="11"/>
  <c r="BN391" i="11"/>
  <c r="BV391" i="11" s="1"/>
  <c r="BN392" i="11"/>
  <c r="BV392" i="11" s="1"/>
  <c r="F445" i="4" s="1"/>
  <c r="BN394" i="11"/>
  <c r="BV394" i="11" s="1"/>
  <c r="BN399" i="11"/>
  <c r="BV399" i="11" s="1"/>
  <c r="BN400" i="11"/>
  <c r="BO404" i="11"/>
  <c r="BN407" i="11"/>
  <c r="BN408" i="11"/>
  <c r="BV408" i="11" s="1"/>
  <c r="BO412" i="11"/>
  <c r="BN415" i="11"/>
  <c r="BN416" i="11"/>
  <c r="BN417" i="11"/>
  <c r="BV417" i="11" s="1"/>
  <c r="BN418" i="11"/>
  <c r="BV418" i="11" s="1"/>
  <c r="BO420" i="11"/>
  <c r="BP420" i="11"/>
  <c r="BP421" i="11"/>
  <c r="BN422" i="11"/>
  <c r="BV422" i="11" s="1"/>
  <c r="BO431" i="11"/>
  <c r="BW431" i="11" s="1"/>
  <c r="BP431" i="11"/>
  <c r="BX431" i="11" s="1"/>
  <c r="BN433" i="11"/>
  <c r="BV433" i="11" s="1"/>
  <c r="BP438" i="11"/>
  <c r="BN439" i="11"/>
  <c r="BV439" i="11" s="1"/>
  <c r="BO440" i="11"/>
  <c r="BW440" i="11" s="1"/>
  <c r="BO441" i="11"/>
  <c r="BQ441" i="11" s="1"/>
  <c r="BT441" i="11" s="1"/>
  <c r="BO447" i="11"/>
  <c r="BP447" i="11"/>
  <c r="BN449" i="11"/>
  <c r="BQ449" i="11" s="1"/>
  <c r="BP454" i="11"/>
  <c r="BN455" i="11"/>
  <c r="BO456" i="11"/>
  <c r="BO457" i="11"/>
  <c r="BW457" i="11" s="1"/>
  <c r="BO463" i="11"/>
  <c r="BP463" i="11"/>
  <c r="BN465" i="11"/>
  <c r="BV465" i="11" s="1"/>
  <c r="F506" i="4" s="1"/>
  <c r="BO340" i="11"/>
  <c r="BP340" i="11"/>
  <c r="BP341" i="11"/>
  <c r="BN342" i="11"/>
  <c r="BO345" i="11"/>
  <c r="BP346" i="11"/>
  <c r="BQ346" i="11" s="1"/>
  <c r="BT346" i="11" s="1"/>
  <c r="BN347" i="11"/>
  <c r="BN353" i="11"/>
  <c r="BV353" i="11" s="1"/>
  <c r="BO354" i="11"/>
  <c r="BP355" i="11"/>
  <c r="BO356" i="11"/>
  <c r="BP356" i="11"/>
  <c r="BP357" i="11"/>
  <c r="BN358" i="11"/>
  <c r="BQ358" i="11" s="1"/>
  <c r="BO361" i="11"/>
  <c r="BP362" i="11"/>
  <c r="BQ362" i="11" s="1"/>
  <c r="BT362" i="11" s="1"/>
  <c r="BN363" i="11"/>
  <c r="BN369" i="11"/>
  <c r="BO370" i="11"/>
  <c r="BP371" i="11"/>
  <c r="BO372" i="11"/>
  <c r="BP372" i="11"/>
  <c r="BP373" i="11"/>
  <c r="BP389" i="11"/>
  <c r="BN390" i="11"/>
  <c r="BV390" i="11" s="1"/>
  <c r="BO394" i="11"/>
  <c r="BQ394" i="11" s="1"/>
  <c r="BW394" i="11" s="1"/>
  <c r="BP397" i="11"/>
  <c r="BO397" i="11"/>
  <c r="BN398" i="11"/>
  <c r="BV398" i="11" s="1"/>
  <c r="BO401" i="11"/>
  <c r="BP402" i="11"/>
  <c r="BP405" i="11"/>
  <c r="BN406" i="11"/>
  <c r="BV406" i="11" s="1"/>
  <c r="BO409" i="11"/>
  <c r="BP410" i="11"/>
  <c r="BP413" i="11"/>
  <c r="BO413" i="11"/>
  <c r="BN414" i="11"/>
  <c r="BV414" i="11" s="1"/>
  <c r="BP414" i="11"/>
  <c r="BN419" i="11"/>
  <c r="BV419" i="11" s="1"/>
  <c r="BN421" i="11"/>
  <c r="BV421" i="11" s="1"/>
  <c r="BO424" i="11"/>
  <c r="BP425" i="11"/>
  <c r="BN427" i="11"/>
  <c r="BV427" i="11" s="1"/>
  <c r="BO428" i="11"/>
  <c r="BO429" i="11"/>
  <c r="BW429" i="11" s="1"/>
  <c r="BO435" i="11"/>
  <c r="BP435" i="11"/>
  <c r="BN437" i="11"/>
  <c r="BP442" i="11"/>
  <c r="BN443" i="11"/>
  <c r="BV443" i="11" s="1"/>
  <c r="BO444" i="11"/>
  <c r="BO445" i="11"/>
  <c r="BO451" i="11"/>
  <c r="BP451" i="11"/>
  <c r="BN453" i="11"/>
  <c r="BQ453" i="11" s="1"/>
  <c r="BP458" i="11"/>
  <c r="BN459" i="11"/>
  <c r="BV459" i="11" s="1"/>
  <c r="BO460" i="11"/>
  <c r="BO461" i="11"/>
  <c r="BN463" i="11"/>
  <c r="BV463" i="11" s="1"/>
  <c r="BO464" i="11"/>
  <c r="BW464" i="11" s="1"/>
  <c r="BO465" i="11"/>
  <c r="BV41" i="11"/>
  <c r="BV46" i="11"/>
  <c r="BV13" i="11"/>
  <c r="BQ42" i="11"/>
  <c r="BT42" i="11" s="1"/>
  <c r="BV19" i="11"/>
  <c r="BV54" i="11"/>
  <c r="BV70" i="11"/>
  <c r="BV86" i="11"/>
  <c r="BV21" i="11"/>
  <c r="BQ10" i="11"/>
  <c r="BT10" i="11" s="1"/>
  <c r="BV22" i="11"/>
  <c r="BV38" i="11"/>
  <c r="BV43" i="11"/>
  <c r="BV122" i="11"/>
  <c r="BN7" i="11"/>
  <c r="BN12" i="11"/>
  <c r="BN16" i="11"/>
  <c r="BN20" i="11"/>
  <c r="BN24" i="11"/>
  <c r="BN28" i="11"/>
  <c r="BN32" i="11"/>
  <c r="BN36" i="11"/>
  <c r="BN40" i="11"/>
  <c r="BN44" i="11"/>
  <c r="BN48" i="11"/>
  <c r="BN56" i="11"/>
  <c r="BN60" i="11"/>
  <c r="BN64" i="11"/>
  <c r="BN68" i="11"/>
  <c r="BN72" i="11"/>
  <c r="BN76" i="11"/>
  <c r="BN80" i="11"/>
  <c r="BN84" i="11"/>
  <c r="BN88" i="11"/>
  <c r="BV171" i="11"/>
  <c r="BV207" i="11"/>
  <c r="BQ263" i="11"/>
  <c r="BV27" i="11"/>
  <c r="BV97" i="11"/>
  <c r="BO20" i="11"/>
  <c r="BV52" i="11"/>
  <c r="BV101" i="11"/>
  <c r="BV115" i="11"/>
  <c r="BV134" i="11"/>
  <c r="BV199" i="11"/>
  <c r="BV271" i="11"/>
  <c r="BV93" i="11"/>
  <c r="BO9" i="11"/>
  <c r="BO13" i="11"/>
  <c r="BO17" i="11"/>
  <c r="BO50" i="11"/>
  <c r="BN51" i="11"/>
  <c r="BO53" i="11"/>
  <c r="BO54" i="11"/>
  <c r="BN55" i="11"/>
  <c r="BO57" i="11"/>
  <c r="BO58" i="11"/>
  <c r="BN59" i="11"/>
  <c r="BO61" i="11"/>
  <c r="BO62" i="11"/>
  <c r="BN63" i="11"/>
  <c r="BO65" i="11"/>
  <c r="BO66" i="11"/>
  <c r="BN67" i="11"/>
  <c r="BO69" i="11"/>
  <c r="BO70" i="11"/>
  <c r="BN71" i="11"/>
  <c r="BO73" i="11"/>
  <c r="BO74" i="11"/>
  <c r="BW74" i="11" s="1"/>
  <c r="BN75" i="11"/>
  <c r="BO77" i="11"/>
  <c r="BO78" i="11"/>
  <c r="BN79" i="11"/>
  <c r="BO81" i="11"/>
  <c r="BW81" i="11" s="1"/>
  <c r="BO82" i="11"/>
  <c r="BN83" i="11"/>
  <c r="BO85" i="11"/>
  <c r="BO86" i="11"/>
  <c r="BQ86" i="11" s="1"/>
  <c r="BT86" i="11" s="1"/>
  <c r="BN87" i="11"/>
  <c r="BO89" i="11"/>
  <c r="BV143" i="11"/>
  <c r="BV175" i="11"/>
  <c r="BV178" i="11"/>
  <c r="BV194" i="11"/>
  <c r="BV246" i="11"/>
  <c r="BN91" i="11"/>
  <c r="BN95" i="11"/>
  <c r="BN99" i="11"/>
  <c r="BV103" i="11"/>
  <c r="BV107" i="11"/>
  <c r="BV120" i="11"/>
  <c r="BV160" i="11"/>
  <c r="BV168" i="11"/>
  <c r="BV180" i="11"/>
  <c r="BV188" i="11"/>
  <c r="BV196" i="11"/>
  <c r="BV208" i="11"/>
  <c r="BV273" i="11"/>
  <c r="BS211" i="11"/>
  <c r="AS211" i="11"/>
  <c r="BO211" i="11" s="1"/>
  <c r="AR211" i="11"/>
  <c r="BN211" i="11" s="1"/>
  <c r="AT211" i="11"/>
  <c r="BP211" i="11" s="1"/>
  <c r="BV221" i="11"/>
  <c r="BV242" i="11"/>
  <c r="BV297" i="11"/>
  <c r="BN100" i="11"/>
  <c r="BP101" i="11"/>
  <c r="BP102" i="11"/>
  <c r="BN104" i="11"/>
  <c r="BP105" i="11"/>
  <c r="BP106" i="11"/>
  <c r="BN108" i="11"/>
  <c r="BP109" i="11"/>
  <c r="BP110" i="11"/>
  <c r="BN113" i="11"/>
  <c r="BP114" i="11"/>
  <c r="BP115" i="11"/>
  <c r="BN117" i="11"/>
  <c r="BP118" i="11"/>
  <c r="BP119" i="11"/>
  <c r="BN121" i="11"/>
  <c r="BP122" i="11"/>
  <c r="BP123" i="11"/>
  <c r="BN125" i="11"/>
  <c r="BP126" i="11"/>
  <c r="BP127" i="11"/>
  <c r="BN129" i="11"/>
  <c r="BP130" i="11"/>
  <c r="BP131" i="11"/>
  <c r="BN133" i="11"/>
  <c r="BP134" i="11"/>
  <c r="BP135" i="11"/>
  <c r="BN137" i="11"/>
  <c r="BP138" i="11"/>
  <c r="BP139" i="11"/>
  <c r="BN141" i="11"/>
  <c r="BP142" i="11"/>
  <c r="BP143" i="11"/>
  <c r="BX143" i="11" s="1"/>
  <c r="BN145" i="11"/>
  <c r="BP146" i="11"/>
  <c r="BP147" i="11"/>
  <c r="BN149" i="11"/>
  <c r="BP150" i="11"/>
  <c r="BP151" i="11"/>
  <c r="BN153" i="11"/>
  <c r="BP154" i="11"/>
  <c r="BP155" i="11"/>
  <c r="BN157" i="11"/>
  <c r="BP158" i="11"/>
  <c r="BX158" i="11" s="1"/>
  <c r="BP159" i="11"/>
  <c r="BN161" i="11"/>
  <c r="BP162" i="11"/>
  <c r="BP163" i="11"/>
  <c r="BN165" i="11"/>
  <c r="BP166" i="11"/>
  <c r="BP167" i="11"/>
  <c r="BN169" i="11"/>
  <c r="BP170" i="11"/>
  <c r="BP171" i="11"/>
  <c r="BN173" i="11"/>
  <c r="BP174" i="11"/>
  <c r="BP175" i="11"/>
  <c r="BN177" i="11"/>
  <c r="BP178" i="11"/>
  <c r="BP179" i="11"/>
  <c r="BN181" i="11"/>
  <c r="BP182" i="11"/>
  <c r="BP183" i="11"/>
  <c r="BN185" i="11"/>
  <c r="BP186" i="11"/>
  <c r="BP187" i="11"/>
  <c r="BN189" i="11"/>
  <c r="BP190" i="11"/>
  <c r="BP191" i="11"/>
  <c r="BN193" i="11"/>
  <c r="BP194" i="11"/>
  <c r="BP195" i="11"/>
  <c r="BN197" i="11"/>
  <c r="BP199" i="11"/>
  <c r="BN201" i="11"/>
  <c r="BP203" i="11"/>
  <c r="BN205" i="11"/>
  <c r="BP207" i="11"/>
  <c r="BV214" i="11"/>
  <c r="BV216" i="11"/>
  <c r="BV224" i="11"/>
  <c r="BV226" i="11"/>
  <c r="BV230" i="11"/>
  <c r="BV232" i="11"/>
  <c r="BV254" i="11"/>
  <c r="BO216" i="11"/>
  <c r="BP217" i="11"/>
  <c r="BX217" i="11" s="1"/>
  <c r="BO220" i="11"/>
  <c r="BP221" i="11"/>
  <c r="BO224" i="11"/>
  <c r="BP225" i="11"/>
  <c r="BO228" i="11"/>
  <c r="BQ228" i="11" s="1"/>
  <c r="BP229" i="11"/>
  <c r="BX229" i="11" s="1"/>
  <c r="BO232" i="11"/>
  <c r="BW232" i="11" s="1"/>
  <c r="BP233" i="11"/>
  <c r="BO236" i="11"/>
  <c r="BP238" i="11"/>
  <c r="BO241" i="11"/>
  <c r="BQ241" i="11" s="1"/>
  <c r="BT241" i="11" s="1"/>
  <c r="BP242" i="11"/>
  <c r="BV243" i="11"/>
  <c r="F312" i="4" s="1"/>
  <c r="BO244" i="11"/>
  <c r="BP246" i="11"/>
  <c r="BO248" i="11"/>
  <c r="BW248" i="11" s="1"/>
  <c r="BP250" i="11"/>
  <c r="BX250" i="11" s="1"/>
  <c r="BO252" i="11"/>
  <c r="BW252" i="11" s="1"/>
  <c r="BP254" i="11"/>
  <c r="BO256" i="11"/>
  <c r="BP258" i="11"/>
  <c r="BV259" i="11"/>
  <c r="BO260" i="11"/>
  <c r="BV291" i="11"/>
  <c r="BQ287" i="11"/>
  <c r="BT287" i="11" s="1"/>
  <c r="BQ337" i="11"/>
  <c r="BT337" i="11" s="1"/>
  <c r="BP213" i="11"/>
  <c r="BX213" i="11" s="1"/>
  <c r="BN215" i="11"/>
  <c r="BN219" i="11"/>
  <c r="BN223" i="11"/>
  <c r="BN227" i="11"/>
  <c r="BN231" i="11"/>
  <c r="BN235" i="11"/>
  <c r="BN240" i="11"/>
  <c r="BN244" i="11"/>
  <c r="BN248" i="11"/>
  <c r="BN252" i="11"/>
  <c r="BV285" i="11"/>
  <c r="BV293" i="11"/>
  <c r="BV309" i="11"/>
  <c r="BN262" i="11"/>
  <c r="BN266" i="11"/>
  <c r="BN270" i="11"/>
  <c r="BN274" i="11"/>
  <c r="BN278" i="11"/>
  <c r="BN282" i="11"/>
  <c r="BN286" i="11"/>
  <c r="BN290" i="11"/>
  <c r="BN294" i="11"/>
  <c r="BN298" i="11"/>
  <c r="BN302" i="11"/>
  <c r="BN306" i="11"/>
  <c r="BN310" i="11"/>
  <c r="BN314" i="11"/>
  <c r="BN264" i="11"/>
  <c r="BN268" i="11"/>
  <c r="BN272" i="11"/>
  <c r="BN276" i="11"/>
  <c r="BN280" i="11"/>
  <c r="BN284" i="11"/>
  <c r="BN288" i="11"/>
  <c r="BN292" i="11"/>
  <c r="BN296" i="11"/>
  <c r="BN300" i="11"/>
  <c r="BN304" i="11"/>
  <c r="BN308" i="11"/>
  <c r="BN312" i="11"/>
  <c r="BV350" i="11"/>
  <c r="BQ350" i="11"/>
  <c r="BT350" i="11" s="1"/>
  <c r="BV366" i="11"/>
  <c r="BQ366" i="11"/>
  <c r="BT366" i="11" s="1"/>
  <c r="BP262" i="11"/>
  <c r="BO265" i="11"/>
  <c r="BP266" i="11"/>
  <c r="BO269" i="11"/>
  <c r="BP270" i="11"/>
  <c r="BO273" i="11"/>
  <c r="BP274" i="11"/>
  <c r="BO276" i="11"/>
  <c r="BP278" i="11"/>
  <c r="BO280" i="11"/>
  <c r="BP282" i="11"/>
  <c r="BO284" i="11"/>
  <c r="BP286" i="11"/>
  <c r="BO288" i="11"/>
  <c r="BP290" i="11"/>
  <c r="BO292" i="11"/>
  <c r="BP294" i="11"/>
  <c r="BO296" i="11"/>
  <c r="BP298" i="11"/>
  <c r="BO300" i="11"/>
  <c r="BP302" i="11"/>
  <c r="BO304" i="11"/>
  <c r="BP306" i="11"/>
  <c r="BO308" i="11"/>
  <c r="BP310" i="11"/>
  <c r="BO312" i="11"/>
  <c r="BP314" i="11"/>
  <c r="BV330" i="11"/>
  <c r="BQ330" i="11"/>
  <c r="BT330" i="11" s="1"/>
  <c r="BV346" i="11"/>
  <c r="BV362" i="11"/>
  <c r="BV381" i="11"/>
  <c r="BV316" i="11"/>
  <c r="BP319" i="11"/>
  <c r="BV320" i="11"/>
  <c r="BW324" i="11"/>
  <c r="BV324" i="11"/>
  <c r="BN328" i="11"/>
  <c r="BN332" i="11"/>
  <c r="BN336" i="11"/>
  <c r="BN340" i="11"/>
  <c r="BN344" i="11"/>
  <c r="BN348" i="11"/>
  <c r="BN352" i="11"/>
  <c r="BN356" i="11"/>
  <c r="BN360" i="11"/>
  <c r="BN364" i="11"/>
  <c r="BN368" i="11"/>
  <c r="BN372" i="11"/>
  <c r="BO375" i="11"/>
  <c r="BN378" i="11"/>
  <c r="BN382" i="11"/>
  <c r="BP315" i="11"/>
  <c r="BX324" i="11"/>
  <c r="BN374" i="11"/>
  <c r="BP377" i="11"/>
  <c r="BX377" i="11" s="1"/>
  <c r="BV387" i="11"/>
  <c r="BV327" i="11"/>
  <c r="BW330" i="11"/>
  <c r="BV335" i="11"/>
  <c r="BQ339" i="11"/>
  <c r="BT339" i="11" s="1"/>
  <c r="BV339" i="11"/>
  <c r="BV347" i="11"/>
  <c r="BV351" i="11"/>
  <c r="BV359" i="11"/>
  <c r="BV367" i="11"/>
  <c r="BN377" i="11"/>
  <c r="BO380" i="11"/>
  <c r="BP381" i="11"/>
  <c r="BV384" i="11"/>
  <c r="BV388" i="11"/>
  <c r="BP396" i="11"/>
  <c r="BN376" i="11"/>
  <c r="BN380" i="11"/>
  <c r="BV415" i="11"/>
  <c r="BP374" i="11"/>
  <c r="BP378" i="11"/>
  <c r="BX378" i="11" s="1"/>
  <c r="BN379" i="11"/>
  <c r="BO381" i="11"/>
  <c r="BQ381" i="11" s="1"/>
  <c r="BT381" i="11" s="1"/>
  <c r="BP382" i="11"/>
  <c r="BP383" i="11"/>
  <c r="BN385" i="11"/>
  <c r="BP386" i="11"/>
  <c r="BP387" i="11"/>
  <c r="BN389" i="11"/>
  <c r="BP390" i="11"/>
  <c r="BP391" i="11"/>
  <c r="BN393" i="11"/>
  <c r="BO396" i="11"/>
  <c r="BV412" i="11"/>
  <c r="BQ459" i="11"/>
  <c r="BO398" i="11"/>
  <c r="BQ398" i="11" s="1"/>
  <c r="BP399" i="11"/>
  <c r="BO402" i="11"/>
  <c r="BP403" i="11"/>
  <c r="BO406" i="11"/>
  <c r="BP407" i="11"/>
  <c r="BO410" i="11"/>
  <c r="BP411" i="11"/>
  <c r="BX411" i="11" s="1"/>
  <c r="BO414" i="11"/>
  <c r="BP415" i="11"/>
  <c r="BQ415" i="11" s="1"/>
  <c r="BO418" i="11"/>
  <c r="BP419" i="11"/>
  <c r="BX419" i="11" s="1"/>
  <c r="BN420" i="11"/>
  <c r="BO422" i="11"/>
  <c r="BW422" i="11" s="1"/>
  <c r="BP422" i="11"/>
  <c r="BX422" i="11" s="1"/>
  <c r="BQ429" i="11"/>
  <c r="BT429" i="11" s="1"/>
  <c r="BV437" i="11"/>
  <c r="BN397" i="11"/>
  <c r="BV441" i="11"/>
  <c r="BV449" i="11"/>
  <c r="BP395" i="11"/>
  <c r="BN401" i="11"/>
  <c r="BN405" i="11"/>
  <c r="BN409" i="11"/>
  <c r="BN413" i="11"/>
  <c r="BV447" i="11"/>
  <c r="BN426" i="11"/>
  <c r="BN428" i="11"/>
  <c r="BN432" i="11"/>
  <c r="BN436" i="11"/>
  <c r="BN440" i="11"/>
  <c r="BN444" i="11"/>
  <c r="BN448" i="11"/>
  <c r="BN452" i="11"/>
  <c r="BN456" i="11"/>
  <c r="BN460" i="11"/>
  <c r="BN464" i="11"/>
  <c r="BN424" i="11"/>
  <c r="BN430" i="11"/>
  <c r="BN434" i="11"/>
  <c r="BN438" i="11"/>
  <c r="BN442" i="11"/>
  <c r="BN446" i="11"/>
  <c r="BN450" i="11"/>
  <c r="BN454" i="11"/>
  <c r="BN458" i="11"/>
  <c r="BN462" i="11"/>
  <c r="BO425" i="11"/>
  <c r="BP426" i="11"/>
  <c r="BP428" i="11"/>
  <c r="BO430" i="11"/>
  <c r="BP432" i="11"/>
  <c r="BO434" i="11"/>
  <c r="BP436" i="11"/>
  <c r="BO438" i="11"/>
  <c r="BP440" i="11"/>
  <c r="BX440" i="11" s="1"/>
  <c r="BO442" i="11"/>
  <c r="BP444" i="11"/>
  <c r="BO446" i="11"/>
  <c r="BP448" i="11"/>
  <c r="BO450" i="11"/>
  <c r="BP452" i="11"/>
  <c r="BX452" i="11" s="1"/>
  <c r="BO454" i="11"/>
  <c r="BP456" i="11"/>
  <c r="BO458" i="11"/>
  <c r="BP460" i="11"/>
  <c r="BO462" i="11"/>
  <c r="BW462" i="11" s="1"/>
  <c r="G97" i="4" s="1"/>
  <c r="BP464" i="11"/>
  <c r="BX464" i="11" s="1"/>
  <c r="H30" i="13" l="1"/>
  <c r="F30" i="13"/>
  <c r="M37" i="13" s="1"/>
  <c r="N37" i="13"/>
  <c r="S35" i="13"/>
  <c r="BQ206" i="11"/>
  <c r="F239" i="4"/>
  <c r="F248" i="4"/>
  <c r="BQ230" i="11"/>
  <c r="BT230" i="11" s="1"/>
  <c r="BQ226" i="11"/>
  <c r="BT226" i="11" s="1"/>
  <c r="F480" i="4"/>
  <c r="F68" i="4"/>
  <c r="BQ30" i="11"/>
  <c r="BT30" i="11" s="1"/>
  <c r="BW210" i="11"/>
  <c r="BQ433" i="11"/>
  <c r="BQ427" i="11"/>
  <c r="BT427" i="11" s="1"/>
  <c r="BQ367" i="11"/>
  <c r="BT367" i="11" s="1"/>
  <c r="F408" i="4"/>
  <c r="BV311" i="11"/>
  <c r="BQ267" i="11"/>
  <c r="BT267" i="11" s="1"/>
  <c r="BV206" i="11"/>
  <c r="BQ94" i="11"/>
  <c r="BT94" i="11" s="1"/>
  <c r="F115" i="4"/>
  <c r="F379" i="4"/>
  <c r="F51" i="4"/>
  <c r="BQ21" i="11"/>
  <c r="BQ408" i="11"/>
  <c r="BT408" i="11" s="1"/>
  <c r="F437" i="4"/>
  <c r="BQ371" i="11"/>
  <c r="BT371" i="11" s="1"/>
  <c r="F79" i="4"/>
  <c r="BQ319" i="11"/>
  <c r="BT319" i="11" s="1"/>
  <c r="BQ365" i="11"/>
  <c r="BT365" i="11" s="1"/>
  <c r="BQ341" i="11"/>
  <c r="BT341" i="11" s="1"/>
  <c r="BV338" i="11"/>
  <c r="BV239" i="11"/>
  <c r="H97" i="4"/>
  <c r="BT453" i="11"/>
  <c r="BV453" i="11"/>
  <c r="F425" i="4"/>
  <c r="F255" i="4"/>
  <c r="F110" i="4"/>
  <c r="F93" i="4"/>
  <c r="BV342" i="11"/>
  <c r="BQ342" i="11"/>
  <c r="BX342" i="11" s="1"/>
  <c r="F482" i="4"/>
  <c r="BQ369" i="11"/>
  <c r="BT369" i="11" s="1"/>
  <c r="F332" i="4"/>
  <c r="BQ148" i="11"/>
  <c r="BT148" i="11" s="1"/>
  <c r="F173" i="4"/>
  <c r="BX42" i="11"/>
  <c r="F126" i="4"/>
  <c r="BQ92" i="11"/>
  <c r="BX92" i="11" s="1"/>
  <c r="BV92" i="11"/>
  <c r="F146" i="4" s="1"/>
  <c r="BQ326" i="11"/>
  <c r="BX326" i="11" s="1"/>
  <c r="F279" i="4"/>
  <c r="BQ90" i="11"/>
  <c r="BT90" i="11" s="1"/>
  <c r="BV90" i="11"/>
  <c r="F144" i="4" s="1"/>
  <c r="BQ39" i="11"/>
  <c r="BT39" i="11" s="1"/>
  <c r="BV15" i="11"/>
  <c r="F56" i="4" s="1"/>
  <c r="BQ331" i="11"/>
  <c r="BT331" i="11" s="1"/>
  <c r="BQ303" i="11"/>
  <c r="BT303" i="11" s="1"/>
  <c r="BQ261" i="11"/>
  <c r="BT261" i="11" s="1"/>
  <c r="BX148" i="11"/>
  <c r="BQ4" i="11"/>
  <c r="BT4" i="11" s="1"/>
  <c r="BV35" i="11"/>
  <c r="BQ35" i="11"/>
  <c r="BW35" i="11" s="1"/>
  <c r="F316" i="4"/>
  <c r="F258" i="4"/>
  <c r="BV410" i="11"/>
  <c r="BV358" i="11"/>
  <c r="F414" i="4" s="1"/>
  <c r="BQ260" i="11"/>
  <c r="BT260" i="11" s="1"/>
  <c r="BV303" i="11"/>
  <c r="BQ190" i="11"/>
  <c r="BQ126" i="11"/>
  <c r="BW126" i="11" s="1"/>
  <c r="G209" i="4" s="1"/>
  <c r="BQ245" i="11"/>
  <c r="BT245" i="11" s="1"/>
  <c r="BQ70" i="11"/>
  <c r="BQ65" i="11"/>
  <c r="BX65" i="11" s="1"/>
  <c r="BQ54" i="11"/>
  <c r="BT54" i="11" s="1"/>
  <c r="BV202" i="11"/>
  <c r="BQ33" i="11"/>
  <c r="BT33" i="11" s="1"/>
  <c r="BV6" i="11"/>
  <c r="F60" i="4" s="1"/>
  <c r="BX19" i="11"/>
  <c r="H60" i="4" s="1"/>
  <c r="BV8" i="11"/>
  <c r="F484" i="4"/>
  <c r="BT263" i="11"/>
  <c r="BX263" i="11"/>
  <c r="BV329" i="11"/>
  <c r="BQ329" i="11"/>
  <c r="BT329" i="11" s="1"/>
  <c r="F76" i="4"/>
  <c r="BW293" i="11"/>
  <c r="BQ192" i="11"/>
  <c r="BV192" i="11"/>
  <c r="F243" i="4"/>
  <c r="F156" i="4"/>
  <c r="BW37" i="11"/>
  <c r="BQ23" i="11"/>
  <c r="BX23" i="11" s="1"/>
  <c r="F217" i="4"/>
  <c r="BQ355" i="11"/>
  <c r="BX349" i="11"/>
  <c r="BW338" i="11"/>
  <c r="F135" i="4"/>
  <c r="BQ283" i="11"/>
  <c r="F447" i="4"/>
  <c r="BQ404" i="11"/>
  <c r="BQ317" i="11"/>
  <c r="BT317" i="11" s="1"/>
  <c r="BQ301" i="11"/>
  <c r="BT301" i="11" s="1"/>
  <c r="BQ353" i="11"/>
  <c r="BT353" i="11" s="1"/>
  <c r="BQ187" i="11"/>
  <c r="BW187" i="11" s="1"/>
  <c r="BQ101" i="11"/>
  <c r="BV39" i="11"/>
  <c r="BQ198" i="11"/>
  <c r="BT198" i="11" s="1"/>
  <c r="BV210" i="11"/>
  <c r="BV49" i="11"/>
  <c r="F103" i="4" s="1"/>
  <c r="BQ14" i="11"/>
  <c r="BT14" i="11" s="1"/>
  <c r="BQ399" i="11"/>
  <c r="BT399" i="11" s="1"/>
  <c r="F398" i="4"/>
  <c r="BQ242" i="11"/>
  <c r="BT242" i="11" s="1"/>
  <c r="BQ151" i="11"/>
  <c r="BT151" i="11" s="1"/>
  <c r="BQ61" i="11"/>
  <c r="BT61" i="11" s="1"/>
  <c r="BQ50" i="11"/>
  <c r="BT50" i="11" s="1"/>
  <c r="F274" i="4"/>
  <c r="BQ465" i="11"/>
  <c r="BT465" i="11" s="1"/>
  <c r="BQ435" i="11"/>
  <c r="BT435" i="11" s="1"/>
  <c r="BQ373" i="11"/>
  <c r="BT373" i="11" s="1"/>
  <c r="BQ361" i="11"/>
  <c r="BT361" i="11" s="1"/>
  <c r="BQ455" i="11"/>
  <c r="BQ400" i="11"/>
  <c r="BX400" i="11" s="1"/>
  <c r="BQ384" i="11"/>
  <c r="BQ320" i="11"/>
  <c r="BQ255" i="11"/>
  <c r="BQ269" i="11"/>
  <c r="BX269" i="11" s="1"/>
  <c r="F301" i="4"/>
  <c r="BQ85" i="11"/>
  <c r="BX85" i="11" s="1"/>
  <c r="BQ58" i="11"/>
  <c r="BQ13" i="11"/>
  <c r="BT13" i="11" s="1"/>
  <c r="BQ445" i="11"/>
  <c r="BQ437" i="11"/>
  <c r="BT437" i="11" s="1"/>
  <c r="BQ345" i="11"/>
  <c r="BW345" i="11" s="1"/>
  <c r="BQ416" i="11"/>
  <c r="BT416" i="11" s="1"/>
  <c r="F402" i="4"/>
  <c r="BQ279" i="11"/>
  <c r="BT279" i="11" s="1"/>
  <c r="F328" i="4"/>
  <c r="BQ214" i="11"/>
  <c r="BT214" i="11" s="1"/>
  <c r="BQ184" i="11"/>
  <c r="BT184" i="11" s="1"/>
  <c r="BQ46" i="11"/>
  <c r="BT46" i="11" s="1"/>
  <c r="BQ299" i="11"/>
  <c r="BT299" i="11" s="1"/>
  <c r="BQ259" i="11"/>
  <c r="BT259" i="11" s="1"/>
  <c r="BQ98" i="11"/>
  <c r="BT98" i="11" s="1"/>
  <c r="BQ41" i="11"/>
  <c r="BQ29" i="11"/>
  <c r="F306" i="4"/>
  <c r="BQ175" i="11"/>
  <c r="BT175" i="11" s="1"/>
  <c r="BQ297" i="11"/>
  <c r="BQ281" i="11"/>
  <c r="BV281" i="11" s="1"/>
  <c r="BQ200" i="11"/>
  <c r="BQ359" i="11"/>
  <c r="BT359" i="11" s="1"/>
  <c r="BQ343" i="11"/>
  <c r="BT343" i="11" s="1"/>
  <c r="F292" i="4"/>
  <c r="BQ309" i="11"/>
  <c r="BT309" i="11" s="1"/>
  <c r="F357" i="4"/>
  <c r="F334" i="4"/>
  <c r="BX245" i="11"/>
  <c r="BQ229" i="11"/>
  <c r="BT229" i="11" s="1"/>
  <c r="F66" i="4"/>
  <c r="F131" i="4"/>
  <c r="BQ347" i="11"/>
  <c r="BT347" i="11" s="1"/>
  <c r="BW400" i="11"/>
  <c r="BW362" i="11"/>
  <c r="BT323" i="11"/>
  <c r="BV323" i="11"/>
  <c r="F320" i="4"/>
  <c r="BQ289" i="11"/>
  <c r="BX289" i="11" s="1"/>
  <c r="BW94" i="11"/>
  <c r="BW143" i="11"/>
  <c r="BQ143" i="11"/>
  <c r="BT143" i="11" s="1"/>
  <c r="BV455" i="11"/>
  <c r="F494" i="4"/>
  <c r="F462" i="4"/>
  <c r="F451" i="4"/>
  <c r="BT358" i="11"/>
  <c r="BX358" i="11"/>
  <c r="BW358" i="11"/>
  <c r="BT326" i="11"/>
  <c r="BW281" i="11"/>
  <c r="BT338" i="11"/>
  <c r="BX338" i="11"/>
  <c r="BW245" i="11"/>
  <c r="BQ47" i="11"/>
  <c r="BT47" i="11" s="1"/>
  <c r="F139" i="4"/>
  <c r="BW4" i="11"/>
  <c r="G45" i="4" s="1"/>
  <c r="BQ461" i="11"/>
  <c r="BQ318" i="11"/>
  <c r="F359" i="4"/>
  <c r="F91" i="4"/>
  <c r="F456" i="4"/>
  <c r="BW371" i="11"/>
  <c r="F394" i="4"/>
  <c r="F440" i="4"/>
  <c r="F318" i="4"/>
  <c r="BQ236" i="11"/>
  <c r="BQ220" i="11"/>
  <c r="BT220" i="11" s="1"/>
  <c r="F308" i="4"/>
  <c r="F67" i="4"/>
  <c r="F254" i="4"/>
  <c r="F64" i="4"/>
  <c r="F245" i="4"/>
  <c r="F120" i="4"/>
  <c r="F160" i="4"/>
  <c r="BX33" i="11"/>
  <c r="H87" i="4" s="1"/>
  <c r="F476" i="4"/>
  <c r="F460" i="4"/>
  <c r="F391" i="4"/>
  <c r="F314" i="4"/>
  <c r="F223" i="4"/>
  <c r="F147" i="4"/>
  <c r="BW15" i="11"/>
  <c r="BQ392" i="11"/>
  <c r="BQ247" i="11"/>
  <c r="F310" i="4"/>
  <c r="BQ204" i="11"/>
  <c r="BQ243" i="11"/>
  <c r="H55" i="4"/>
  <c r="F128" i="4"/>
  <c r="G84" i="4"/>
  <c r="BQ164" i="11"/>
  <c r="BQ251" i="11"/>
  <c r="BQ31" i="11"/>
  <c r="BW31" i="11" s="1"/>
  <c r="G72" i="4" s="1"/>
  <c r="F286" i="4"/>
  <c r="F458" i="4"/>
  <c r="BQ363" i="11"/>
  <c r="F446" i="4"/>
  <c r="BQ388" i="11"/>
  <c r="BX388" i="11" s="1"/>
  <c r="BX369" i="11"/>
  <c r="BQ357" i="11"/>
  <c r="BX337" i="11"/>
  <c r="BQ334" i="11"/>
  <c r="BW334" i="11" s="1"/>
  <c r="BQ322" i="11"/>
  <c r="BQ305" i="11"/>
  <c r="BQ417" i="11"/>
  <c r="BT417" i="11" s="1"/>
  <c r="F455" i="4"/>
  <c r="BQ370" i="11"/>
  <c r="BT370" i="11" s="1"/>
  <c r="BQ321" i="11"/>
  <c r="BQ313" i="11"/>
  <c r="BW313" i="11" s="1"/>
  <c r="BW287" i="11"/>
  <c r="BW226" i="11"/>
  <c r="BQ209" i="11"/>
  <c r="F242" i="4"/>
  <c r="BQ156" i="11"/>
  <c r="BQ124" i="11"/>
  <c r="BQ34" i="11"/>
  <c r="BQ25" i="11"/>
  <c r="BX25" i="11" s="1"/>
  <c r="BQ5" i="11"/>
  <c r="BX5" i="11" s="1"/>
  <c r="BQ222" i="11"/>
  <c r="BW222" i="11" s="1"/>
  <c r="BQ188" i="11"/>
  <c r="F262" i="4"/>
  <c r="BQ96" i="11"/>
  <c r="BQ52" i="11"/>
  <c r="BW52" i="11" s="1"/>
  <c r="BQ22" i="11"/>
  <c r="BW22" i="11" s="1"/>
  <c r="BQ218" i="11"/>
  <c r="BT218" i="11" s="1"/>
  <c r="BQ196" i="11"/>
  <c r="BT196" i="11" s="1"/>
  <c r="BQ152" i="11"/>
  <c r="F216" i="4"/>
  <c r="BQ447" i="11"/>
  <c r="BQ412" i="11"/>
  <c r="F439" i="4"/>
  <c r="F396" i="4"/>
  <c r="BQ307" i="11"/>
  <c r="BT307" i="11" s="1"/>
  <c r="BQ295" i="11"/>
  <c r="BQ275" i="11"/>
  <c r="BQ249" i="11"/>
  <c r="BT249" i="11" s="1"/>
  <c r="BQ234" i="11"/>
  <c r="F400" i="4"/>
  <c r="F322" i="4"/>
  <c r="BT172" i="11"/>
  <c r="BW172" i="11"/>
  <c r="BX172" i="11"/>
  <c r="BV172" i="11"/>
  <c r="BT320" i="11"/>
  <c r="BW320" i="11"/>
  <c r="BX320" i="11"/>
  <c r="BV255" i="11"/>
  <c r="BX255" i="11"/>
  <c r="BW247" i="11"/>
  <c r="BT345" i="11"/>
  <c r="BT449" i="11"/>
  <c r="BX449" i="11"/>
  <c r="H494" i="4" s="1"/>
  <c r="BW449" i="11"/>
  <c r="G494" i="4" s="1"/>
  <c r="BW388" i="11"/>
  <c r="BV34" i="11"/>
  <c r="F88" i="4" s="1"/>
  <c r="BT25" i="11"/>
  <c r="BT222" i="11"/>
  <c r="BV222" i="11"/>
  <c r="F270" i="4" s="1"/>
  <c r="BT52" i="11"/>
  <c r="BX275" i="11"/>
  <c r="BX97" i="11"/>
  <c r="BQ439" i="11"/>
  <c r="BT439" i="11" s="1"/>
  <c r="BV416" i="11"/>
  <c r="BW303" i="11"/>
  <c r="BW263" i="11"/>
  <c r="BX359" i="11"/>
  <c r="BV279" i="11"/>
  <c r="F326" i="4" s="1"/>
  <c r="BQ354" i="11"/>
  <c r="BT354" i="11" s="1"/>
  <c r="BQ257" i="11"/>
  <c r="BX257" i="11" s="1"/>
  <c r="BV218" i="11"/>
  <c r="F290" i="4" s="1"/>
  <c r="BW196" i="11"/>
  <c r="BV152" i="11"/>
  <c r="F232" i="4" s="1"/>
  <c r="BQ212" i="11"/>
  <c r="BW212" i="11" s="1"/>
  <c r="BW97" i="11"/>
  <c r="BQ451" i="11"/>
  <c r="BX93" i="11"/>
  <c r="BV18" i="11"/>
  <c r="BW45" i="11"/>
  <c r="BX45" i="11"/>
  <c r="BQ176" i="11"/>
  <c r="BQ116" i="11"/>
  <c r="BT116" i="11" s="1"/>
  <c r="BQ160" i="11"/>
  <c r="BQ144" i="11"/>
  <c r="BW144" i="11" s="1"/>
  <c r="BQ423" i="11"/>
  <c r="BV423" i="11"/>
  <c r="F472" i="4" s="1"/>
  <c r="BQ463" i="11"/>
  <c r="BT463" i="11" s="1"/>
  <c r="BQ457" i="11"/>
  <c r="BT457" i="11" s="1"/>
  <c r="BX441" i="11"/>
  <c r="BQ421" i="11"/>
  <c r="BX421" i="11" s="1"/>
  <c r="BV363" i="11"/>
  <c r="F404" i="4" s="1"/>
  <c r="BQ390" i="11"/>
  <c r="BX330" i="11"/>
  <c r="BW365" i="11"/>
  <c r="G421" i="4" s="1"/>
  <c r="BX366" i="11"/>
  <c r="BV234" i="11"/>
  <c r="BV184" i="11"/>
  <c r="F235" i="4" s="1"/>
  <c r="BW152" i="11"/>
  <c r="BQ271" i="11"/>
  <c r="BT271" i="11" s="1"/>
  <c r="BX86" i="11"/>
  <c r="BQ140" i="11"/>
  <c r="BQ107" i="11"/>
  <c r="BQ168" i="11"/>
  <c r="BT168" i="11" s="1"/>
  <c r="BQ111" i="11"/>
  <c r="BQ180" i="11"/>
  <c r="BQ120" i="11"/>
  <c r="BQ103" i="11"/>
  <c r="BW441" i="11"/>
  <c r="BQ431" i="11"/>
  <c r="BT431" i="11" s="1"/>
  <c r="BW408" i="11"/>
  <c r="BQ407" i="11"/>
  <c r="BV407" i="11" s="1"/>
  <c r="BQ327" i="11"/>
  <c r="BT327" i="11" s="1"/>
  <c r="BX365" i="11"/>
  <c r="BX333" i="11"/>
  <c r="BX362" i="11"/>
  <c r="BW333" i="11"/>
  <c r="BX293" i="11"/>
  <c r="BQ167" i="11"/>
  <c r="BQ213" i="11"/>
  <c r="BT213" i="11" s="1"/>
  <c r="BX196" i="11"/>
  <c r="BV156" i="11"/>
  <c r="BV124" i="11"/>
  <c r="BX210" i="11"/>
  <c r="BX94" i="11"/>
  <c r="H135" i="4" s="1"/>
  <c r="BQ132" i="11"/>
  <c r="BQ136" i="11"/>
  <c r="BQ128" i="11"/>
  <c r="BQ208" i="11"/>
  <c r="BT208" i="11" s="1"/>
  <c r="BT415" i="11"/>
  <c r="BW415" i="11"/>
  <c r="BT407" i="11"/>
  <c r="BW151" i="11"/>
  <c r="BT398" i="11"/>
  <c r="BX398" i="11"/>
  <c r="BT269" i="11"/>
  <c r="BT228" i="11"/>
  <c r="BX228" i="11"/>
  <c r="H300" i="4" s="1"/>
  <c r="BV228" i="11"/>
  <c r="F300" i="4" s="1"/>
  <c r="BT101" i="11"/>
  <c r="BW101" i="11"/>
  <c r="BW454" i="11"/>
  <c r="BV454" i="11"/>
  <c r="BQ454" i="11"/>
  <c r="BV438" i="11"/>
  <c r="BQ438" i="11"/>
  <c r="BQ464" i="11"/>
  <c r="BT464" i="11" s="1"/>
  <c r="BV464" i="11"/>
  <c r="BQ448" i="11"/>
  <c r="BX448" i="11" s="1"/>
  <c r="BV448" i="11"/>
  <c r="BQ432" i="11"/>
  <c r="BX432" i="11" s="1"/>
  <c r="BV432" i="11"/>
  <c r="BV413" i="11"/>
  <c r="BQ413" i="11"/>
  <c r="BQ397" i="11"/>
  <c r="BV397" i="11" s="1"/>
  <c r="F449" i="4" s="1"/>
  <c r="BX437" i="11"/>
  <c r="H480" i="4" s="1"/>
  <c r="BW410" i="11"/>
  <c r="BV385" i="11"/>
  <c r="F428" i="4" s="1"/>
  <c r="BQ385" i="11"/>
  <c r="BQ379" i="11"/>
  <c r="BV379" i="11"/>
  <c r="BW463" i="11"/>
  <c r="G505" i="4" s="1"/>
  <c r="BQ380" i="11"/>
  <c r="BV380" i="11"/>
  <c r="BW366" i="11"/>
  <c r="BW350" i="11"/>
  <c r="BW343" i="11"/>
  <c r="BW339" i="11"/>
  <c r="BW335" i="11"/>
  <c r="BW331" i="11"/>
  <c r="G391" i="4" s="1"/>
  <c r="BX323" i="11"/>
  <c r="BQ395" i="11"/>
  <c r="BV378" i="11"/>
  <c r="BQ378" i="11"/>
  <c r="BT378" i="11" s="1"/>
  <c r="BQ368" i="11"/>
  <c r="BV368" i="11"/>
  <c r="F411" i="4" s="1"/>
  <c r="BQ360" i="11"/>
  <c r="BV360" i="11"/>
  <c r="BX319" i="11"/>
  <c r="BX335" i="11"/>
  <c r="BW311" i="11"/>
  <c r="G374" i="4" s="1"/>
  <c r="BW279" i="11"/>
  <c r="BV312" i="11"/>
  <c r="F375" i="4" s="1"/>
  <c r="BQ312" i="11"/>
  <c r="BW312" i="11" s="1"/>
  <c r="BV296" i="11"/>
  <c r="F337" i="4" s="1"/>
  <c r="BQ296" i="11"/>
  <c r="BW296" i="11" s="1"/>
  <c r="BQ280" i="11"/>
  <c r="BQ264" i="11"/>
  <c r="BV264" i="11" s="1"/>
  <c r="BW349" i="11"/>
  <c r="BW319" i="11"/>
  <c r="BQ314" i="11"/>
  <c r="BV314" i="11"/>
  <c r="F355" i="4" s="1"/>
  <c r="BQ298" i="11"/>
  <c r="BV298" i="11"/>
  <c r="BQ282" i="11"/>
  <c r="BV282" i="11" s="1"/>
  <c r="BV266" i="11"/>
  <c r="F307" i="4" s="1"/>
  <c r="BQ266" i="11"/>
  <c r="BT285" i="11"/>
  <c r="BX285" i="11"/>
  <c r="BV244" i="11"/>
  <c r="F313" i="4" s="1"/>
  <c r="BQ244" i="11"/>
  <c r="BW244" i="11" s="1"/>
  <c r="BV227" i="11"/>
  <c r="F299" i="4" s="1"/>
  <c r="BQ227" i="11"/>
  <c r="BW261" i="11"/>
  <c r="BX343" i="11"/>
  <c r="BX307" i="11"/>
  <c r="BX299" i="11"/>
  <c r="BX291" i="11"/>
  <c r="BX309" i="11"/>
  <c r="BX277" i="11"/>
  <c r="BV205" i="11"/>
  <c r="F280" i="4" s="1"/>
  <c r="BQ205" i="11"/>
  <c r="BV197" i="11"/>
  <c r="BQ197" i="11"/>
  <c r="BQ186" i="11"/>
  <c r="BX186" i="11" s="1"/>
  <c r="BV181" i="11"/>
  <c r="F257" i="4" s="1"/>
  <c r="BQ181" i="11"/>
  <c r="BX175" i="11"/>
  <c r="BQ170" i="11"/>
  <c r="BV165" i="11"/>
  <c r="BQ165" i="11"/>
  <c r="BQ159" i="11"/>
  <c r="BQ154" i="11"/>
  <c r="BX154" i="11" s="1"/>
  <c r="BV149" i="11"/>
  <c r="F229" i="4" s="1"/>
  <c r="BQ149" i="11"/>
  <c r="BX138" i="11"/>
  <c r="BQ133" i="11"/>
  <c r="BV133" i="11" s="1"/>
  <c r="F184" i="4" s="1"/>
  <c r="BQ127" i="11"/>
  <c r="BX127" i="11" s="1"/>
  <c r="BX122" i="11"/>
  <c r="BQ122" i="11"/>
  <c r="BT122" i="11" s="1"/>
  <c r="BQ117" i="11"/>
  <c r="BV117" i="11" s="1"/>
  <c r="BQ110" i="11"/>
  <c r="BX110" i="11" s="1"/>
  <c r="BQ105" i="11"/>
  <c r="BX105" i="11" s="1"/>
  <c r="BV100" i="11"/>
  <c r="BQ100" i="11"/>
  <c r="BX297" i="11"/>
  <c r="H361" i="4" s="1"/>
  <c r="BQ238" i="11"/>
  <c r="BX238" i="11" s="1"/>
  <c r="BQ221" i="11"/>
  <c r="BQ265" i="11"/>
  <c r="BW265" i="11" s="1"/>
  <c r="BV99" i="11"/>
  <c r="BQ99" i="11"/>
  <c r="BT65" i="11"/>
  <c r="BT96" i="11"/>
  <c r="BX96" i="11"/>
  <c r="BW96" i="11"/>
  <c r="BV96" i="11"/>
  <c r="F183" i="4" s="1"/>
  <c r="BQ158" i="11"/>
  <c r="BT158" i="11" s="1"/>
  <c r="BW285" i="11"/>
  <c r="BT29" i="11"/>
  <c r="BX29" i="11"/>
  <c r="BW29" i="11"/>
  <c r="BV29" i="11"/>
  <c r="BT8" i="11"/>
  <c r="BW8" i="11"/>
  <c r="BX8" i="11"/>
  <c r="BT41" i="11"/>
  <c r="BW41" i="11"/>
  <c r="BX41" i="11"/>
  <c r="BV462" i="11"/>
  <c r="BQ462" i="11"/>
  <c r="BT462" i="11" s="1"/>
  <c r="BV446" i="11"/>
  <c r="BQ446" i="11"/>
  <c r="BW446" i="11" s="1"/>
  <c r="BQ430" i="11"/>
  <c r="BW430" i="11" s="1"/>
  <c r="BQ456" i="11"/>
  <c r="BX456" i="11" s="1"/>
  <c r="BV456" i="11"/>
  <c r="F500" i="4" s="1"/>
  <c r="BQ440" i="11"/>
  <c r="BT440" i="11" s="1"/>
  <c r="BV440" i="11"/>
  <c r="BV426" i="11"/>
  <c r="BQ426" i="11"/>
  <c r="BX426" i="11" s="1"/>
  <c r="BV405" i="11"/>
  <c r="BQ405" i="11"/>
  <c r="BW398" i="11"/>
  <c r="BV393" i="11"/>
  <c r="F87" i="4" s="1"/>
  <c r="BQ393" i="11"/>
  <c r="BT393" i="11" s="1"/>
  <c r="BQ406" i="11"/>
  <c r="BQ422" i="11"/>
  <c r="BT422" i="11" s="1"/>
  <c r="BW380" i="11"/>
  <c r="BV377" i="11"/>
  <c r="BQ377" i="11"/>
  <c r="BT377" i="11" s="1"/>
  <c r="BQ387" i="11"/>
  <c r="BX387" i="11" s="1"/>
  <c r="BQ396" i="11"/>
  <c r="BT396" i="11" s="1"/>
  <c r="BQ372" i="11"/>
  <c r="BV372" i="11"/>
  <c r="BQ364" i="11"/>
  <c r="BV364" i="11" s="1"/>
  <c r="F405" i="4" s="1"/>
  <c r="BQ356" i="11"/>
  <c r="BV356" i="11" s="1"/>
  <c r="BX314" i="11"/>
  <c r="BW269" i="11"/>
  <c r="BX346" i="11"/>
  <c r="BV304" i="11"/>
  <c r="BQ304" i="11"/>
  <c r="BV288" i="11"/>
  <c r="BQ288" i="11"/>
  <c r="BV272" i="11"/>
  <c r="BQ272" i="11"/>
  <c r="BQ306" i="11"/>
  <c r="BX306" i="11" s="1"/>
  <c r="BV306" i="11"/>
  <c r="BQ290" i="11"/>
  <c r="BV290" i="11"/>
  <c r="F354" i="4" s="1"/>
  <c r="BV274" i="11"/>
  <c r="BQ274" i="11"/>
  <c r="BX274" i="11" s="1"/>
  <c r="BV252" i="11"/>
  <c r="BQ252" i="11"/>
  <c r="BT252" i="11" s="1"/>
  <c r="BV235" i="11"/>
  <c r="F283" i="4" s="1"/>
  <c r="BQ235" i="11"/>
  <c r="BT235" i="11" s="1"/>
  <c r="BV219" i="11"/>
  <c r="BQ219" i="11"/>
  <c r="BV201" i="11"/>
  <c r="BQ201" i="11"/>
  <c r="BV189" i="11"/>
  <c r="F265" i="4" s="1"/>
  <c r="BQ189" i="11"/>
  <c r="BQ183" i="11"/>
  <c r="BV173" i="11"/>
  <c r="F63" i="4" s="1"/>
  <c r="BQ173" i="11"/>
  <c r="BT173" i="11" s="1"/>
  <c r="BV157" i="11"/>
  <c r="F237" i="4" s="1"/>
  <c r="BQ157" i="11"/>
  <c r="BX151" i="11"/>
  <c r="BQ146" i="11"/>
  <c r="BX146" i="11" s="1"/>
  <c r="BV141" i="11"/>
  <c r="F192" i="4" s="1"/>
  <c r="BQ141" i="11"/>
  <c r="BQ135" i="11"/>
  <c r="BX135" i="11" s="1"/>
  <c r="BQ130" i="11"/>
  <c r="BV125" i="11"/>
  <c r="F166" i="4" s="1"/>
  <c r="BQ125" i="11"/>
  <c r="BQ119" i="11"/>
  <c r="BX119" i="11" s="1"/>
  <c r="BX114" i="11"/>
  <c r="BQ114" i="11"/>
  <c r="BT114" i="11" s="1"/>
  <c r="BV108" i="11"/>
  <c r="F163" i="4" s="1"/>
  <c r="BQ108" i="11"/>
  <c r="BQ102" i="11"/>
  <c r="BX102" i="11" s="1"/>
  <c r="BQ258" i="11"/>
  <c r="BT305" i="11"/>
  <c r="BX305" i="11"/>
  <c r="BV91" i="11"/>
  <c r="BQ91" i="11"/>
  <c r="BQ211" i="11"/>
  <c r="BT211" i="11" s="1"/>
  <c r="BT85" i="11"/>
  <c r="BT58" i="11"/>
  <c r="BX58" i="11"/>
  <c r="BT138" i="11"/>
  <c r="BV138" i="11"/>
  <c r="F219" i="4" s="1"/>
  <c r="BT202" i="11"/>
  <c r="BX202" i="11"/>
  <c r="BT92" i="11"/>
  <c r="BW92" i="11"/>
  <c r="BW190" i="11"/>
  <c r="BV44" i="11"/>
  <c r="BQ44" i="11"/>
  <c r="BV28" i="11"/>
  <c r="BQ28" i="11"/>
  <c r="BQ12" i="11"/>
  <c r="BV12" i="11"/>
  <c r="BT21" i="11"/>
  <c r="BW21" i="11"/>
  <c r="BX21" i="11"/>
  <c r="BT11" i="11"/>
  <c r="BX11" i="11"/>
  <c r="H52" i="4" s="1"/>
  <c r="BV458" i="11"/>
  <c r="BQ458" i="11"/>
  <c r="BQ442" i="11"/>
  <c r="BW442" i="11" s="1"/>
  <c r="BV424" i="11"/>
  <c r="BQ424" i="11"/>
  <c r="BQ452" i="11"/>
  <c r="BT452" i="11" s="1"/>
  <c r="BV452" i="11"/>
  <c r="F95" i="4" s="1"/>
  <c r="BQ436" i="11"/>
  <c r="BV436" i="11"/>
  <c r="BV401" i="11"/>
  <c r="BQ401" i="11"/>
  <c r="BT459" i="11"/>
  <c r="BX459" i="11"/>
  <c r="BT443" i="11"/>
  <c r="BX443" i="11"/>
  <c r="BQ418" i="11"/>
  <c r="BW381" i="11"/>
  <c r="BX463" i="11"/>
  <c r="H505" i="4" s="1"/>
  <c r="BQ414" i="11"/>
  <c r="BW414" i="11" s="1"/>
  <c r="BQ403" i="11"/>
  <c r="BX410" i="11"/>
  <c r="BW346" i="11"/>
  <c r="BV374" i="11"/>
  <c r="F429" i="4" s="1"/>
  <c r="BQ374" i="11"/>
  <c r="BV382" i="11"/>
  <c r="F435" i="4" s="1"/>
  <c r="BQ382" i="11"/>
  <c r="BX361" i="11"/>
  <c r="BQ352" i="11"/>
  <c r="BT352" i="11" s="1"/>
  <c r="BV352" i="11"/>
  <c r="F393" i="4" s="1"/>
  <c r="BQ344" i="11"/>
  <c r="BV344" i="11"/>
  <c r="BQ336" i="11"/>
  <c r="BV336" i="11"/>
  <c r="F395" i="4" s="1"/>
  <c r="BQ328" i="11"/>
  <c r="BW337" i="11"/>
  <c r="BW307" i="11"/>
  <c r="BW291" i="11"/>
  <c r="BV300" i="11"/>
  <c r="F341" i="4" s="1"/>
  <c r="BQ300" i="11"/>
  <c r="BV284" i="11"/>
  <c r="F330" i="4" s="1"/>
  <c r="BQ284" i="11"/>
  <c r="BW284" i="11" s="1"/>
  <c r="BQ268" i="11"/>
  <c r="BV268" i="11" s="1"/>
  <c r="BX331" i="11"/>
  <c r="BQ302" i="11"/>
  <c r="BV302" i="11"/>
  <c r="BQ286" i="11"/>
  <c r="BX286" i="11" s="1"/>
  <c r="BV286" i="11"/>
  <c r="F350" i="4" s="1"/>
  <c r="BV270" i="11"/>
  <c r="BQ270" i="11"/>
  <c r="BW305" i="11"/>
  <c r="BV248" i="11"/>
  <c r="BQ248" i="11"/>
  <c r="BT248" i="11" s="1"/>
  <c r="BV231" i="11"/>
  <c r="BQ231" i="11"/>
  <c r="BV215" i="11"/>
  <c r="F288" i="4" s="1"/>
  <c r="BQ215" i="11"/>
  <c r="BW241" i="11"/>
  <c r="G310" i="4" s="1"/>
  <c r="BQ254" i="11"/>
  <c r="BQ207" i="11"/>
  <c r="BX207" i="11" s="1"/>
  <c r="BV193" i="11"/>
  <c r="BQ193" i="11"/>
  <c r="BQ182" i="11"/>
  <c r="BX182" i="11" s="1"/>
  <c r="H258" i="4" s="1"/>
  <c r="BQ177" i="11"/>
  <c r="BV177" i="11" s="1"/>
  <c r="BQ171" i="11"/>
  <c r="BX171" i="11" s="1"/>
  <c r="H248" i="4" s="1"/>
  <c r="BQ166" i="11"/>
  <c r="BV161" i="11"/>
  <c r="F240" i="4" s="1"/>
  <c r="BQ161" i="11"/>
  <c r="BX150" i="11"/>
  <c r="BQ150" i="11"/>
  <c r="BV145" i="11"/>
  <c r="F196" i="4" s="1"/>
  <c r="BQ145" i="11"/>
  <c r="BX139" i="11"/>
  <c r="BQ139" i="11"/>
  <c r="BX134" i="11"/>
  <c r="BQ134" i="11"/>
  <c r="BT134" i="11" s="1"/>
  <c r="BV129" i="11"/>
  <c r="F180" i="4" s="1"/>
  <c r="BQ129" i="11"/>
  <c r="BT129" i="11" s="1"/>
  <c r="BQ118" i="11"/>
  <c r="BV113" i="11"/>
  <c r="BQ113" i="11"/>
  <c r="BQ106" i="11"/>
  <c r="BX106" i="11" s="1"/>
  <c r="BX101" i="11"/>
  <c r="BT281" i="11"/>
  <c r="BX281" i="11"/>
  <c r="BX253" i="11"/>
  <c r="BQ233" i="11"/>
  <c r="BQ224" i="11"/>
  <c r="BQ217" i="11"/>
  <c r="BT217" i="11" s="1"/>
  <c r="BQ178" i="11"/>
  <c r="BX178" i="11" s="1"/>
  <c r="BQ89" i="11"/>
  <c r="BW89" i="11" s="1"/>
  <c r="BQ83" i="11"/>
  <c r="BV83" i="11"/>
  <c r="F171" i="4" s="1"/>
  <c r="BQ78" i="11"/>
  <c r="BQ73" i="11"/>
  <c r="BW73" i="11" s="1"/>
  <c r="BQ67" i="11"/>
  <c r="BV67" i="11"/>
  <c r="F157" i="4" s="1"/>
  <c r="BQ62" i="11"/>
  <c r="BW62" i="11" s="1"/>
  <c r="BQ57" i="11"/>
  <c r="BW57" i="11" s="1"/>
  <c r="BQ51" i="11"/>
  <c r="BV51" i="11"/>
  <c r="F105" i="4" s="1"/>
  <c r="BQ9" i="11"/>
  <c r="BX35" i="11"/>
  <c r="BW138" i="11"/>
  <c r="BQ155" i="11"/>
  <c r="BX155" i="11" s="1"/>
  <c r="BQ72" i="11"/>
  <c r="BV72" i="11" s="1"/>
  <c r="BQ56" i="11"/>
  <c r="BT56" i="11" s="1"/>
  <c r="BV56" i="11"/>
  <c r="BT26" i="11"/>
  <c r="BW26" i="11"/>
  <c r="BT5" i="11"/>
  <c r="BW5" i="11"/>
  <c r="BT37" i="11"/>
  <c r="BX37" i="11"/>
  <c r="BV37" i="11"/>
  <c r="BW465" i="11"/>
  <c r="G506" i="4" s="1"/>
  <c r="BW453" i="11"/>
  <c r="BW437" i="11"/>
  <c r="BV450" i="11"/>
  <c r="F492" i="4" s="1"/>
  <c r="BQ450" i="11"/>
  <c r="BV434" i="11"/>
  <c r="BQ434" i="11"/>
  <c r="BQ460" i="11"/>
  <c r="BX460" i="11" s="1"/>
  <c r="H503" i="4" s="1"/>
  <c r="BV460" i="11"/>
  <c r="BQ444" i="11"/>
  <c r="BX444" i="11" s="1"/>
  <c r="BV444" i="11"/>
  <c r="BQ428" i="11"/>
  <c r="BV428" i="11"/>
  <c r="BW459" i="11"/>
  <c r="BW443" i="11"/>
  <c r="BW435" i="11"/>
  <c r="BV409" i="11"/>
  <c r="BQ409" i="11"/>
  <c r="BX465" i="11"/>
  <c r="H506" i="4" s="1"/>
  <c r="BW412" i="11"/>
  <c r="BX453" i="11"/>
  <c r="BQ420" i="11"/>
  <c r="BV420" i="11"/>
  <c r="F470" i="4" s="1"/>
  <c r="BX415" i="11"/>
  <c r="BX416" i="11"/>
  <c r="BX408" i="11"/>
  <c r="BV389" i="11"/>
  <c r="BQ389" i="11"/>
  <c r="BQ411" i="11"/>
  <c r="BT411" i="11" s="1"/>
  <c r="BQ402" i="11"/>
  <c r="BW402" i="11" s="1"/>
  <c r="BQ376" i="11"/>
  <c r="BQ425" i="11"/>
  <c r="BQ419" i="11"/>
  <c r="BT419" i="11" s="1"/>
  <c r="BX381" i="11"/>
  <c r="BQ386" i="11"/>
  <c r="BX386" i="11" s="1"/>
  <c r="BQ383" i="11"/>
  <c r="BX383" i="11" s="1"/>
  <c r="BW351" i="11"/>
  <c r="BX321" i="11"/>
  <c r="BX357" i="11"/>
  <c r="BQ348" i="11"/>
  <c r="BV348" i="11" s="1"/>
  <c r="F406" i="4" s="1"/>
  <c r="BQ340" i="11"/>
  <c r="BV340" i="11"/>
  <c r="BQ332" i="11"/>
  <c r="BT332" i="11" s="1"/>
  <c r="BV332" i="11"/>
  <c r="F80" i="4" s="1"/>
  <c r="BQ375" i="11"/>
  <c r="BX351" i="11"/>
  <c r="BW323" i="11"/>
  <c r="BW299" i="11"/>
  <c r="BW288" i="11"/>
  <c r="BT394" i="11"/>
  <c r="BX394" i="11"/>
  <c r="BQ391" i="11"/>
  <c r="BV349" i="11"/>
  <c r="BX339" i="11"/>
  <c r="BV333" i="11"/>
  <c r="BV308" i="11"/>
  <c r="F371" i="4" s="1"/>
  <c r="BQ308" i="11"/>
  <c r="BW308" i="11" s="1"/>
  <c r="G371" i="4" s="1"/>
  <c r="BQ292" i="11"/>
  <c r="BV276" i="11"/>
  <c r="F340" i="4" s="1"/>
  <c r="BQ276" i="11"/>
  <c r="BW276" i="11" s="1"/>
  <c r="BV326" i="11"/>
  <c r="BV319" i="11"/>
  <c r="F380" i="4" s="1"/>
  <c r="BQ310" i="11"/>
  <c r="BV310" i="11"/>
  <c r="F373" i="4" s="1"/>
  <c r="BQ294" i="11"/>
  <c r="BX294" i="11" s="1"/>
  <c r="BV294" i="11"/>
  <c r="F358" i="4" s="1"/>
  <c r="BQ278" i="11"/>
  <c r="BV278" i="11"/>
  <c r="BV262" i="11"/>
  <c r="BQ262" i="11"/>
  <c r="BX262" i="11" s="1"/>
  <c r="BQ256" i="11"/>
  <c r="BV240" i="11"/>
  <c r="BQ240" i="11"/>
  <c r="BQ223" i="11"/>
  <c r="BW361" i="11"/>
  <c r="BX311" i="11"/>
  <c r="H374" i="4" s="1"/>
  <c r="BX303" i="11"/>
  <c r="BX295" i="11"/>
  <c r="BX287" i="11"/>
  <c r="BX279" i="11"/>
  <c r="BX260" i="11"/>
  <c r="BW253" i="11"/>
  <c r="BW239" i="11"/>
  <c r="BQ315" i="11"/>
  <c r="BX315" i="11" s="1"/>
  <c r="BV307" i="11"/>
  <c r="F370" i="4" s="1"/>
  <c r="BW228" i="11"/>
  <c r="G300" i="4" s="1"/>
  <c r="BW277" i="11"/>
  <c r="BX239" i="11"/>
  <c r="BX234" i="11"/>
  <c r="BX230" i="11"/>
  <c r="BX226" i="11"/>
  <c r="BX222" i="11"/>
  <c r="BX218" i="11"/>
  <c r="BQ203" i="11"/>
  <c r="BX203" i="11" s="1"/>
  <c r="BQ195" i="11"/>
  <c r="BX195" i="11" s="1"/>
  <c r="BQ185" i="11"/>
  <c r="BQ179" i="11"/>
  <c r="BX179" i="11" s="1"/>
  <c r="BQ174" i="11"/>
  <c r="BX174" i="11" s="1"/>
  <c r="BV169" i="11"/>
  <c r="BQ169" i="11"/>
  <c r="BT169" i="11" s="1"/>
  <c r="BQ163" i="11"/>
  <c r="BQ153" i="11"/>
  <c r="BV153" i="11" s="1"/>
  <c r="F204" i="4" s="1"/>
  <c r="BQ147" i="11"/>
  <c r="BQ142" i="11"/>
  <c r="BX142" i="11" s="1"/>
  <c r="H223" i="4" s="1"/>
  <c r="BV137" i="11"/>
  <c r="BQ137" i="11"/>
  <c r="BQ131" i="11"/>
  <c r="BX131" i="11" s="1"/>
  <c r="BV121" i="11"/>
  <c r="F205" i="4" s="1"/>
  <c r="BQ121" i="11"/>
  <c r="BQ115" i="11"/>
  <c r="BX115" i="11" s="1"/>
  <c r="BQ109" i="11"/>
  <c r="BV104" i="11"/>
  <c r="BQ104" i="11"/>
  <c r="BX241" i="11"/>
  <c r="BQ232" i="11"/>
  <c r="BT232" i="11" s="1"/>
  <c r="BQ225" i="11"/>
  <c r="BQ216" i="11"/>
  <c r="BX350" i="11"/>
  <c r="H408" i="4" s="1"/>
  <c r="BQ273" i="11"/>
  <c r="BW273" i="11" s="1"/>
  <c r="BX261" i="11"/>
  <c r="BQ250" i="11"/>
  <c r="BT250" i="11" s="1"/>
  <c r="BV95" i="11"/>
  <c r="F182" i="4" s="1"/>
  <c r="BQ95" i="11"/>
  <c r="BQ246" i="11"/>
  <c r="BX246" i="11" s="1"/>
  <c r="BQ194" i="11"/>
  <c r="BQ191" i="11"/>
  <c r="BQ162" i="11"/>
  <c r="BX162" i="11" s="1"/>
  <c r="BT70" i="11"/>
  <c r="BX70" i="11"/>
  <c r="BQ199" i="11"/>
  <c r="BQ123" i="11"/>
  <c r="BQ80" i="11"/>
  <c r="BV80" i="11"/>
  <c r="F169" i="4" s="1"/>
  <c r="BQ64" i="11"/>
  <c r="BV64" i="11"/>
  <c r="F118" i="4" s="1"/>
  <c r="BT38" i="11"/>
  <c r="BX38" i="11"/>
  <c r="BW11" i="11"/>
  <c r="G52" i="4" s="1"/>
  <c r="BX54" i="11"/>
  <c r="BQ87" i="11"/>
  <c r="BV87" i="11"/>
  <c r="F175" i="4" s="1"/>
  <c r="BQ71" i="11"/>
  <c r="BV71" i="11" s="1"/>
  <c r="F161" i="4" s="1"/>
  <c r="BQ55" i="11"/>
  <c r="BV55" i="11"/>
  <c r="F145" i="4" s="1"/>
  <c r="BW50" i="11"/>
  <c r="BQ88" i="11"/>
  <c r="BV88" i="11"/>
  <c r="BV40" i="11"/>
  <c r="BQ40" i="11"/>
  <c r="BV24" i="11"/>
  <c r="BQ24" i="11"/>
  <c r="BQ7" i="11"/>
  <c r="BV7" i="11"/>
  <c r="BW27" i="11"/>
  <c r="G68" i="4" s="1"/>
  <c r="BQ82" i="11"/>
  <c r="BW82" i="11" s="1"/>
  <c r="BQ74" i="11"/>
  <c r="BT74" i="11" s="1"/>
  <c r="BQ66" i="11"/>
  <c r="BX10" i="11"/>
  <c r="BW18" i="11"/>
  <c r="BW49" i="11"/>
  <c r="BW10" i="11"/>
  <c r="G51" i="4" s="1"/>
  <c r="BW86" i="11"/>
  <c r="BQ75" i="11"/>
  <c r="BV75" i="11" s="1"/>
  <c r="F164" i="4" s="1"/>
  <c r="BW70" i="11"/>
  <c r="BQ59" i="11"/>
  <c r="BV59" i="11"/>
  <c r="F148" i="4" s="1"/>
  <c r="BT206" i="11"/>
  <c r="BX206" i="11"/>
  <c r="BQ76" i="11"/>
  <c r="BV76" i="11"/>
  <c r="BQ68" i="11"/>
  <c r="BV68" i="11"/>
  <c r="F158" i="4" s="1"/>
  <c r="BQ60" i="11"/>
  <c r="BV60" i="11"/>
  <c r="F149" i="4" s="1"/>
  <c r="BV36" i="11"/>
  <c r="BQ36" i="11"/>
  <c r="BV20" i="11"/>
  <c r="F74" i="4" s="1"/>
  <c r="BQ20" i="11"/>
  <c r="BW20" i="11" s="1"/>
  <c r="G74" i="4" s="1"/>
  <c r="BQ81" i="11"/>
  <c r="BT81" i="11" s="1"/>
  <c r="BW39" i="11"/>
  <c r="BX52" i="11"/>
  <c r="BX49" i="11"/>
  <c r="BV45" i="11"/>
  <c r="BX18" i="11"/>
  <c r="BV30" i="11"/>
  <c r="F123" i="4" s="1"/>
  <c r="BV4" i="11"/>
  <c r="BW19" i="11"/>
  <c r="G60" i="4" s="1"/>
  <c r="BW85" i="11"/>
  <c r="BQ79" i="11"/>
  <c r="BV79" i="11"/>
  <c r="F168" i="4" s="1"/>
  <c r="BQ63" i="11"/>
  <c r="BV63" i="11"/>
  <c r="F104" i="4" s="1"/>
  <c r="BW58" i="11"/>
  <c r="BQ69" i="11"/>
  <c r="BW206" i="11"/>
  <c r="BW93" i="11"/>
  <c r="BQ84" i="11"/>
  <c r="BV84" i="11"/>
  <c r="F172" i="4" s="1"/>
  <c r="BV48" i="11"/>
  <c r="F138" i="4" s="1"/>
  <c r="BQ48" i="11"/>
  <c r="BV32" i="11"/>
  <c r="BQ32" i="11"/>
  <c r="BQ16" i="11"/>
  <c r="BV16" i="11"/>
  <c r="BQ77" i="11"/>
  <c r="BW77" i="11" s="1"/>
  <c r="G131" i="4" s="1"/>
  <c r="BQ53" i="11"/>
  <c r="BW53" i="11" s="1"/>
  <c r="BX39" i="11"/>
  <c r="H80" i="4" s="1"/>
  <c r="BX27" i="11"/>
  <c r="BQ17" i="11"/>
  <c r="BW17" i="11" s="1"/>
  <c r="BW42" i="11"/>
  <c r="G83" i="4" s="1"/>
  <c r="BW33" i="11"/>
  <c r="BX15" i="11"/>
  <c r="BX4" i="11"/>
  <c r="Q35" i="13" l="1"/>
  <c r="M35" i="13"/>
  <c r="U37" i="13"/>
  <c r="O35" i="13"/>
  <c r="P37" i="13"/>
  <c r="S37" i="13" s="1"/>
  <c r="U35" i="13"/>
  <c r="BW230" i="11"/>
  <c r="BW218" i="11"/>
  <c r="H310" i="4"/>
  <c r="F106" i="4"/>
  <c r="BX50" i="11"/>
  <c r="BW25" i="11"/>
  <c r="G79" i="4" s="1"/>
  <c r="BX98" i="11"/>
  <c r="BT388" i="11"/>
  <c r="G376" i="4"/>
  <c r="F108" i="4"/>
  <c r="BX212" i="11"/>
  <c r="H286" i="4" s="1"/>
  <c r="BW54" i="11"/>
  <c r="G95" i="4" s="1"/>
  <c r="BW175" i="11"/>
  <c r="G337" i="4"/>
  <c r="F218" i="4"/>
  <c r="BX214" i="11"/>
  <c r="BW309" i="11"/>
  <c r="G308" i="4"/>
  <c r="BX399" i="11"/>
  <c r="F481" i="4"/>
  <c r="BT126" i="11"/>
  <c r="BT35" i="11"/>
  <c r="BX267" i="11"/>
  <c r="BX427" i="11"/>
  <c r="BW260" i="11"/>
  <c r="H387" i="4"/>
  <c r="BW267" i="11"/>
  <c r="BW399" i="11"/>
  <c r="G451" i="4" s="1"/>
  <c r="F479" i="4"/>
  <c r="BX371" i="11"/>
  <c r="BX30" i="11"/>
  <c r="H84" i="4" s="1"/>
  <c r="BX417" i="11"/>
  <c r="BW416" i="11"/>
  <c r="BX435" i="11"/>
  <c r="F193" i="4"/>
  <c r="BW342" i="11"/>
  <c r="BX329" i="11"/>
  <c r="F89" i="4"/>
  <c r="BW30" i="11"/>
  <c r="BT433" i="11"/>
  <c r="BX433" i="11"/>
  <c r="F101" i="4"/>
  <c r="H93" i="4"/>
  <c r="H72" i="4"/>
  <c r="G349" i="4"/>
  <c r="H370" i="4"/>
  <c r="BW341" i="11"/>
  <c r="F389" i="4"/>
  <c r="H59" i="4"/>
  <c r="G71" i="4"/>
  <c r="F125" i="4"/>
  <c r="BW13" i="11"/>
  <c r="H139" i="4"/>
  <c r="BW98" i="11"/>
  <c r="G139" i="4" s="1"/>
  <c r="BT212" i="11"/>
  <c r="BW61" i="11"/>
  <c r="BX13" i="11"/>
  <c r="H67" i="4" s="1"/>
  <c r="H160" i="4"/>
  <c r="BX126" i="11"/>
  <c r="H209" i="4" s="1"/>
  <c r="H304" i="4"/>
  <c r="F399" i="4"/>
  <c r="BW427" i="11"/>
  <c r="G476" i="4" s="1"/>
  <c r="F503" i="4"/>
  <c r="BX187" i="11"/>
  <c r="BW329" i="11"/>
  <c r="BT23" i="11"/>
  <c r="H189" i="4"/>
  <c r="F73" i="4"/>
  <c r="F491" i="4"/>
  <c r="G62" i="4"/>
  <c r="BX61" i="11"/>
  <c r="BW214" i="11"/>
  <c r="G375" i="4"/>
  <c r="BX341" i="11"/>
  <c r="H382" i="4" s="1"/>
  <c r="BT187" i="11"/>
  <c r="F92" i="4"/>
  <c r="F100" i="4"/>
  <c r="BW326" i="11"/>
  <c r="G55" i="4" s="1"/>
  <c r="F499" i="4"/>
  <c r="BT342" i="11"/>
  <c r="F426" i="4"/>
  <c r="BV148" i="11"/>
  <c r="F228" i="4" s="1"/>
  <c r="BW433" i="11"/>
  <c r="F133" i="4"/>
  <c r="H358" i="4"/>
  <c r="F387" i="4"/>
  <c r="F55" i="4"/>
  <c r="H434" i="4"/>
  <c r="G463" i="4"/>
  <c r="F276" i="4"/>
  <c r="F251" i="4"/>
  <c r="H334" i="4"/>
  <c r="F304" i="4"/>
  <c r="F282" i="4"/>
  <c r="BT390" i="11"/>
  <c r="BX390" i="11"/>
  <c r="BW390" i="11"/>
  <c r="G443" i="4" s="1"/>
  <c r="BX209" i="11"/>
  <c r="BW209" i="11"/>
  <c r="BW445" i="11"/>
  <c r="BV445" i="11"/>
  <c r="BX445" i="11"/>
  <c r="H490" i="4" s="1"/>
  <c r="BT283" i="11"/>
  <c r="BW283" i="11"/>
  <c r="BT355" i="11"/>
  <c r="BW355" i="11"/>
  <c r="G396" i="4" s="1"/>
  <c r="BX355" i="11"/>
  <c r="BV190" i="11"/>
  <c r="F231" i="4" s="1"/>
  <c r="BT190" i="11"/>
  <c r="F109" i="4"/>
  <c r="F129" i="4"/>
  <c r="F90" i="4"/>
  <c r="G111" i="4"/>
  <c r="F176" i="4"/>
  <c r="F142" i="4"/>
  <c r="BT313" i="11"/>
  <c r="H213" i="4"/>
  <c r="F62" i="4"/>
  <c r="F220" i="4"/>
  <c r="BX190" i="11"/>
  <c r="H241" i="4" s="1"/>
  <c r="BW220" i="11"/>
  <c r="F309" i="4"/>
  <c r="F287" i="4"/>
  <c r="BW359" i="11"/>
  <c r="H460" i="4"/>
  <c r="F473" i="4"/>
  <c r="F69" i="4"/>
  <c r="BW23" i="11"/>
  <c r="F208" i="4"/>
  <c r="F177" i="4"/>
  <c r="BT209" i="11"/>
  <c r="H91" i="4"/>
  <c r="F122" i="4"/>
  <c r="F83" i="4"/>
  <c r="BV65" i="11"/>
  <c r="BX283" i="11"/>
  <c r="H347" i="4" s="1"/>
  <c r="BV369" i="11"/>
  <c r="F412" i="4" s="1"/>
  <c r="G394" i="4"/>
  <c r="BW417" i="11"/>
  <c r="G460" i="4" s="1"/>
  <c r="G498" i="4"/>
  <c r="BX345" i="11"/>
  <c r="H249" i="4"/>
  <c r="BW369" i="11"/>
  <c r="BW297" i="11"/>
  <c r="BT297" i="11"/>
  <c r="BT384" i="11"/>
  <c r="BW384" i="11"/>
  <c r="BX384" i="11"/>
  <c r="BX373" i="11"/>
  <c r="BW373" i="11"/>
  <c r="F114" i="4"/>
  <c r="F84" i="4"/>
  <c r="BT404" i="11"/>
  <c r="BW404" i="11"/>
  <c r="G456" i="4" s="1"/>
  <c r="BX404" i="11"/>
  <c r="F376" i="4"/>
  <c r="G87" i="4"/>
  <c r="H250" i="4"/>
  <c r="H271" i="4"/>
  <c r="F392" i="4"/>
  <c r="G384" i="4"/>
  <c r="G484" i="4"/>
  <c r="G480" i="4"/>
  <c r="G486" i="4"/>
  <c r="F111" i="4"/>
  <c r="F72" i="4"/>
  <c r="G115" i="4"/>
  <c r="G76" i="4"/>
  <c r="BT322" i="11"/>
  <c r="BV322" i="11"/>
  <c r="F363" i="4" s="1"/>
  <c r="BW322" i="11"/>
  <c r="H424" i="4"/>
  <c r="BX31" i="11"/>
  <c r="BT31" i="11"/>
  <c r="F134" i="4"/>
  <c r="F203" i="4"/>
  <c r="BT400" i="11"/>
  <c r="BV400" i="11"/>
  <c r="F441" i="4" s="1"/>
  <c r="BW242" i="11"/>
  <c r="BX242" i="11"/>
  <c r="H283" i="4" s="1"/>
  <c r="F212" i="4"/>
  <c r="BX22" i="11"/>
  <c r="H76" i="4" s="1"/>
  <c r="BW65" i="11"/>
  <c r="F102" i="4"/>
  <c r="BX220" i="11"/>
  <c r="H278" i="4"/>
  <c r="BV283" i="11"/>
  <c r="F347" i="4" s="1"/>
  <c r="BV126" i="11"/>
  <c r="F269" i="4"/>
  <c r="F49" i="4"/>
  <c r="F453" i="4"/>
  <c r="F444" i="4"/>
  <c r="H368" i="4"/>
  <c r="H216" i="4"/>
  <c r="H122" i="4"/>
  <c r="H83" i="4"/>
  <c r="H192" i="4"/>
  <c r="H372" i="4"/>
  <c r="F346" i="4"/>
  <c r="F329" i="4"/>
  <c r="G402" i="4"/>
  <c r="F98" i="4"/>
  <c r="BT167" i="11"/>
  <c r="BX167" i="11"/>
  <c r="BX184" i="11"/>
  <c r="BT445" i="11"/>
  <c r="BT234" i="11"/>
  <c r="BW234" i="11"/>
  <c r="BT295" i="11"/>
  <c r="BW295" i="11"/>
  <c r="BT412" i="11"/>
  <c r="BX412" i="11"/>
  <c r="BW184" i="11"/>
  <c r="F150" i="4"/>
  <c r="F436" i="4"/>
  <c r="BT200" i="11"/>
  <c r="BX200" i="11"/>
  <c r="BV200" i="11"/>
  <c r="F250" i="4" s="1"/>
  <c r="BW200" i="11"/>
  <c r="BT255" i="11"/>
  <c r="BW255" i="11"/>
  <c r="BT455" i="11"/>
  <c r="BX455" i="11"/>
  <c r="BW455" i="11"/>
  <c r="F488" i="4"/>
  <c r="BT192" i="11"/>
  <c r="BW192" i="11"/>
  <c r="BX192" i="11"/>
  <c r="H451" i="4"/>
  <c r="F130" i="4"/>
  <c r="F199" i="4"/>
  <c r="F365" i="4"/>
  <c r="G348" i="4"/>
  <c r="G487" i="4"/>
  <c r="G179" i="4"/>
  <c r="F291" i="4"/>
  <c r="F336" i="4"/>
  <c r="F432" i="4"/>
  <c r="F498" i="4"/>
  <c r="H357" i="4"/>
  <c r="F467" i="4"/>
  <c r="G294" i="4"/>
  <c r="F267" i="4"/>
  <c r="F422" i="4"/>
  <c r="G418" i="4"/>
  <c r="BW148" i="11"/>
  <c r="H254" i="4"/>
  <c r="H332" i="4"/>
  <c r="F82" i="4"/>
  <c r="F70" i="4"/>
  <c r="F352" i="4"/>
  <c r="G334" i="4"/>
  <c r="H500" i="4"/>
  <c r="H251" i="4"/>
  <c r="H394" i="4"/>
  <c r="F86" i="4"/>
  <c r="G408" i="4"/>
  <c r="H493" i="4"/>
  <c r="F207" i="4"/>
  <c r="H390" i="4"/>
  <c r="G286" i="4"/>
  <c r="G441" i="4"/>
  <c r="F463" i="4"/>
  <c r="F384" i="4"/>
  <c r="F200" i="4"/>
  <c r="G357" i="4"/>
  <c r="G147" i="4"/>
  <c r="F403" i="4"/>
  <c r="F385" i="4"/>
  <c r="G499" i="4"/>
  <c r="F178" i="4"/>
  <c r="H246" i="4"/>
  <c r="F345" i="4"/>
  <c r="F85" i="4"/>
  <c r="F418" i="4"/>
  <c r="G478" i="4"/>
  <c r="G142" i="4"/>
  <c r="G93" i="4"/>
  <c r="F351" i="4"/>
  <c r="BT204" i="11"/>
  <c r="BX204" i="11"/>
  <c r="BW204" i="11"/>
  <c r="F349" i="4"/>
  <c r="F415" i="4"/>
  <c r="F132" i="4"/>
  <c r="G99" i="4"/>
  <c r="F59" i="4"/>
  <c r="BX313" i="11"/>
  <c r="H376" i="4" s="1"/>
  <c r="F327" i="4"/>
  <c r="F303" i="4"/>
  <c r="F407" i="4"/>
  <c r="F390" i="4"/>
  <c r="H413" i="4"/>
  <c r="F461" i="4"/>
  <c r="F450" i="4"/>
  <c r="G98" i="4"/>
  <c r="F335" i="4"/>
  <c r="F311" i="4"/>
  <c r="F348" i="4"/>
  <c r="F325" i="4"/>
  <c r="H62" i="4"/>
  <c r="F136" i="4"/>
  <c r="G64" i="4"/>
  <c r="G70" i="4"/>
  <c r="F187" i="4"/>
  <c r="F206" i="4"/>
  <c r="G326" i="4"/>
  <c r="F339" i="4"/>
  <c r="BW167" i="11"/>
  <c r="H381" i="4"/>
  <c r="BX249" i="11"/>
  <c r="BW249" i="11"/>
  <c r="BT152" i="11"/>
  <c r="BX152" i="11"/>
  <c r="H203" i="4" s="1"/>
  <c r="BV321" i="11"/>
  <c r="F382" i="4" s="1"/>
  <c r="BT321" i="11"/>
  <c r="BW321" i="11"/>
  <c r="G382" i="4" s="1"/>
  <c r="BT357" i="11"/>
  <c r="BW357" i="11"/>
  <c r="F78" i="4"/>
  <c r="F190" i="4"/>
  <c r="F434" i="4"/>
  <c r="BT236" i="11"/>
  <c r="BV236" i="11"/>
  <c r="F284" i="4" s="1"/>
  <c r="BX236" i="11"/>
  <c r="BW236" i="11"/>
  <c r="F259" i="4"/>
  <c r="F53" i="4"/>
  <c r="G130" i="4"/>
  <c r="BW289" i="11"/>
  <c r="G353" i="4" s="1"/>
  <c r="BT289" i="11"/>
  <c r="H115" i="4"/>
  <c r="G80" i="4"/>
  <c r="F113" i="4"/>
  <c r="F61" i="4"/>
  <c r="H51" i="4"/>
  <c r="F117" i="4"/>
  <c r="F65" i="4"/>
  <c r="H79" i="4"/>
  <c r="H290" i="4"/>
  <c r="F342" i="4"/>
  <c r="F319" i="4"/>
  <c r="H409" i="4"/>
  <c r="F477" i="4"/>
  <c r="F469" i="4"/>
  <c r="G134" i="4"/>
  <c r="G82" i="4"/>
  <c r="G49" i="4"/>
  <c r="F186" i="4"/>
  <c r="F140" i="4"/>
  <c r="F215" i="4"/>
  <c r="F174" i="4"/>
  <c r="H402" i="4"/>
  <c r="F424" i="4"/>
  <c r="F410" i="4"/>
  <c r="G398" i="4"/>
  <c r="F459" i="4"/>
  <c r="F448" i="4"/>
  <c r="F260" i="4"/>
  <c r="BV257" i="11"/>
  <c r="BT257" i="11"/>
  <c r="F294" i="4"/>
  <c r="F263" i="4"/>
  <c r="F127" i="4"/>
  <c r="F75" i="4"/>
  <c r="F249" i="4"/>
  <c r="F213" i="4"/>
  <c r="BT447" i="11"/>
  <c r="BW447" i="11"/>
  <c r="BT188" i="11"/>
  <c r="BX188" i="11"/>
  <c r="BW34" i="11"/>
  <c r="G88" i="4" s="1"/>
  <c r="BX34" i="11"/>
  <c r="H88" i="4" s="1"/>
  <c r="BW370" i="11"/>
  <c r="BX370" i="11"/>
  <c r="BT363" i="11"/>
  <c r="BX363" i="11"/>
  <c r="BW363" i="11"/>
  <c r="G419" i="4" s="1"/>
  <c r="BT164" i="11"/>
  <c r="BW164" i="11"/>
  <c r="G243" i="4" s="1"/>
  <c r="BX164" i="11"/>
  <c r="H46" i="4"/>
  <c r="BT247" i="11"/>
  <c r="BX247" i="11"/>
  <c r="H316" i="4" s="1"/>
  <c r="F238" i="4"/>
  <c r="BT461" i="11"/>
  <c r="BV461" i="11"/>
  <c r="F58" i="4" s="1"/>
  <c r="BX461" i="11"/>
  <c r="H504" i="4" s="1"/>
  <c r="BW461" i="11"/>
  <c r="G504" i="4" s="1"/>
  <c r="G414" i="4"/>
  <c r="F381" i="4"/>
  <c r="H99" i="4"/>
  <c r="H45" i="4"/>
  <c r="F99" i="4"/>
  <c r="F45" i="4"/>
  <c r="F137" i="4"/>
  <c r="G91" i="4"/>
  <c r="H95" i="4"/>
  <c r="F233" i="4"/>
  <c r="F194" i="4"/>
  <c r="H308" i="4"/>
  <c r="BX447" i="11"/>
  <c r="H489" i="4" s="1"/>
  <c r="F57" i="4"/>
  <c r="F170" i="4"/>
  <c r="H220" i="4"/>
  <c r="H263" i="4"/>
  <c r="F302" i="4"/>
  <c r="F272" i="4"/>
  <c r="BX282" i="11"/>
  <c r="F427" i="4"/>
  <c r="F413" i="4"/>
  <c r="F475" i="4"/>
  <c r="H355" i="4"/>
  <c r="BX322" i="11"/>
  <c r="H383" i="4" s="1"/>
  <c r="F416" i="4"/>
  <c r="F401" i="4"/>
  <c r="F433" i="4"/>
  <c r="F421" i="4"/>
  <c r="F493" i="4"/>
  <c r="BW188" i="11"/>
  <c r="BT22" i="11"/>
  <c r="BT34" i="11"/>
  <c r="BW275" i="11"/>
  <c r="BT275" i="11"/>
  <c r="F496" i="4"/>
  <c r="BT124" i="11"/>
  <c r="BW124" i="11"/>
  <c r="BX124" i="11"/>
  <c r="BT334" i="11"/>
  <c r="BX334" i="11"/>
  <c r="H378" i="4" s="1"/>
  <c r="BT243" i="11"/>
  <c r="BX243" i="11"/>
  <c r="BW243" i="11"/>
  <c r="BT392" i="11"/>
  <c r="BW392" i="11"/>
  <c r="G445" i="4" s="1"/>
  <c r="G56" i="4"/>
  <c r="F281" i="4"/>
  <c r="H228" i="4"/>
  <c r="F48" i="4"/>
  <c r="F112" i="4"/>
  <c r="F353" i="4"/>
  <c r="BX392" i="11"/>
  <c r="F179" i="4"/>
  <c r="F293" i="4"/>
  <c r="H68" i="4"/>
  <c r="F497" i="4"/>
  <c r="G185" i="4"/>
  <c r="G144" i="4"/>
  <c r="F154" i="4"/>
  <c r="H497" i="4"/>
  <c r="G482" i="4"/>
  <c r="F495" i="4"/>
  <c r="G119" i="4"/>
  <c r="F162" i="4"/>
  <c r="H235" i="4"/>
  <c r="F225" i="4"/>
  <c r="H391" i="4"/>
  <c r="H502" i="4"/>
  <c r="F501" i="4"/>
  <c r="H277" i="4"/>
  <c r="H147" i="4"/>
  <c r="F97" i="4"/>
  <c r="G306" i="4"/>
  <c r="H219" i="4"/>
  <c r="H363" i="4"/>
  <c r="F423" i="4"/>
  <c r="F464" i="4"/>
  <c r="G231" i="4"/>
  <c r="H392" i="4"/>
  <c r="F275" i="4"/>
  <c r="H137" i="4"/>
  <c r="BW354" i="11"/>
  <c r="G410" i="4" s="1"/>
  <c r="G67" i="4"/>
  <c r="F210" i="4"/>
  <c r="H396" i="4"/>
  <c r="BT251" i="11"/>
  <c r="BW251" i="11"/>
  <c r="G318" i="4" s="1"/>
  <c r="F116" i="4"/>
  <c r="F256" i="4"/>
  <c r="F397" i="4"/>
  <c r="F454" i="4"/>
  <c r="H126" i="4"/>
  <c r="F234" i="4"/>
  <c r="F214" i="4"/>
  <c r="G390" i="4"/>
  <c r="BT318" i="11"/>
  <c r="BW318" i="11"/>
  <c r="G379" i="4" s="1"/>
  <c r="BX318" i="11"/>
  <c r="H379" i="4" s="1"/>
  <c r="F241" i="4"/>
  <c r="H414" i="4"/>
  <c r="F317" i="4"/>
  <c r="F409" i="4"/>
  <c r="F268" i="4"/>
  <c r="F77" i="4"/>
  <c r="F81" i="4"/>
  <c r="G135" i="4"/>
  <c r="G112" i="4"/>
  <c r="F165" i="4"/>
  <c r="H326" i="4"/>
  <c r="H359" i="4"/>
  <c r="H398" i="4"/>
  <c r="G363" i="4"/>
  <c r="F442" i="4"/>
  <c r="G488" i="4"/>
  <c r="F489" i="4"/>
  <c r="F141" i="4"/>
  <c r="H282" i="4"/>
  <c r="F71" i="4"/>
  <c r="F364" i="4"/>
  <c r="G370" i="4"/>
  <c r="H462" i="4"/>
  <c r="F121" i="4"/>
  <c r="F222" i="4"/>
  <c r="F420" i="4"/>
  <c r="H440" i="4"/>
  <c r="F457" i="4"/>
  <c r="G491" i="4"/>
  <c r="H183" i="4"/>
  <c r="G301" i="4"/>
  <c r="F331" i="4"/>
  <c r="F377" i="4"/>
  <c r="F360" i="4"/>
  <c r="H400" i="4"/>
  <c r="G422" i="4"/>
  <c r="F438" i="4"/>
  <c r="H484" i="4"/>
  <c r="G392" i="4"/>
  <c r="H180" i="4"/>
  <c r="F343" i="4"/>
  <c r="H441" i="4"/>
  <c r="H482" i="4"/>
  <c r="BT156" i="11"/>
  <c r="BW156" i="11"/>
  <c r="BX156" i="11"/>
  <c r="H64" i="4"/>
  <c r="F315" i="4"/>
  <c r="F96" i="4"/>
  <c r="F324" i="4"/>
  <c r="F374" i="4"/>
  <c r="G314" i="4"/>
  <c r="G387" i="4"/>
  <c r="BX251" i="11"/>
  <c r="H318" i="4" s="1"/>
  <c r="G59" i="4"/>
  <c r="F505" i="4"/>
  <c r="F246" i="4"/>
  <c r="F289" i="4"/>
  <c r="F430" i="4"/>
  <c r="F124" i="4"/>
  <c r="F296" i="4"/>
  <c r="F465" i="4"/>
  <c r="H393" i="4"/>
  <c r="BV211" i="11"/>
  <c r="F50" i="4" s="1"/>
  <c r="BW211" i="11"/>
  <c r="BT103" i="11"/>
  <c r="BX103" i="11"/>
  <c r="BW103" i="11"/>
  <c r="BT423" i="11"/>
  <c r="BX423" i="11"/>
  <c r="H472" i="4" s="1"/>
  <c r="BW423" i="11"/>
  <c r="G472" i="4" s="1"/>
  <c r="BT176" i="11"/>
  <c r="BX176" i="11"/>
  <c r="BT451" i="11"/>
  <c r="BX451" i="11"/>
  <c r="BW451" i="11"/>
  <c r="BW176" i="11"/>
  <c r="G252" i="4" s="1"/>
  <c r="BT111" i="11"/>
  <c r="BV111" i="11"/>
  <c r="BX111" i="11"/>
  <c r="H47" i="4" s="1"/>
  <c r="BW421" i="11"/>
  <c r="G471" i="4" s="1"/>
  <c r="BW407" i="11"/>
  <c r="BT128" i="11"/>
  <c r="BX128" i="11"/>
  <c r="H179" i="4" s="1"/>
  <c r="BW128" i="11"/>
  <c r="G211" i="4" s="1"/>
  <c r="BT120" i="11"/>
  <c r="BW120" i="11"/>
  <c r="BX120" i="11"/>
  <c r="BT107" i="11"/>
  <c r="BW107" i="11"/>
  <c r="BT144" i="11"/>
  <c r="BX144" i="11"/>
  <c r="BV144" i="11"/>
  <c r="F195" i="4" s="1"/>
  <c r="BC325" i="11"/>
  <c r="BN325" i="11" s="1"/>
  <c r="BX354" i="11"/>
  <c r="H410" i="4" s="1"/>
  <c r="BT132" i="11"/>
  <c r="BX132" i="11"/>
  <c r="BW132" i="11"/>
  <c r="G214" i="4" s="1"/>
  <c r="BX407" i="11"/>
  <c r="H459" i="4" s="1"/>
  <c r="G393" i="4"/>
  <c r="BX211" i="11"/>
  <c r="BT421" i="11"/>
  <c r="BT136" i="11"/>
  <c r="BW136" i="11"/>
  <c r="BX136" i="11"/>
  <c r="BT180" i="11"/>
  <c r="BX180" i="11"/>
  <c r="H231" i="4" s="1"/>
  <c r="BW180" i="11"/>
  <c r="BT140" i="11"/>
  <c r="BV140" i="11"/>
  <c r="BW140" i="11"/>
  <c r="BX140" i="11"/>
  <c r="BT160" i="11"/>
  <c r="BX160" i="11"/>
  <c r="H239" i="4" s="1"/>
  <c r="BW160" i="11"/>
  <c r="G239" i="4" s="1"/>
  <c r="BW257" i="11"/>
  <c r="G304" i="4" s="1"/>
  <c r="BW111" i="11"/>
  <c r="BX107" i="11"/>
  <c r="BT32" i="11"/>
  <c r="BW32" i="11"/>
  <c r="G86" i="4" s="1"/>
  <c r="BX32" i="11"/>
  <c r="H86" i="4" s="1"/>
  <c r="BT69" i="11"/>
  <c r="BX69" i="11"/>
  <c r="BT79" i="11"/>
  <c r="BX79" i="11"/>
  <c r="H168" i="4" s="1"/>
  <c r="BW79" i="11"/>
  <c r="G120" i="4" s="1"/>
  <c r="BT88" i="11"/>
  <c r="BX88" i="11"/>
  <c r="H176" i="4" s="1"/>
  <c r="BW88" i="11"/>
  <c r="G176" i="4" s="1"/>
  <c r="BT216" i="11"/>
  <c r="BX216" i="11"/>
  <c r="BT109" i="11"/>
  <c r="BW109" i="11"/>
  <c r="G196" i="4" s="1"/>
  <c r="BT223" i="11"/>
  <c r="BX223" i="11"/>
  <c r="BW223" i="11"/>
  <c r="BT278" i="11"/>
  <c r="BW278" i="11"/>
  <c r="G342" i="4" s="1"/>
  <c r="BT425" i="11"/>
  <c r="BX425" i="11"/>
  <c r="H474" i="4" s="1"/>
  <c r="BV425" i="11"/>
  <c r="F468" i="4" s="1"/>
  <c r="BT450" i="11"/>
  <c r="BX450" i="11"/>
  <c r="H495" i="4" s="1"/>
  <c r="BT51" i="11"/>
  <c r="BW51" i="11"/>
  <c r="BX51" i="11"/>
  <c r="BT83" i="11"/>
  <c r="BW83" i="11"/>
  <c r="G137" i="4" s="1"/>
  <c r="BX83" i="11"/>
  <c r="H171" i="4" s="1"/>
  <c r="BT118" i="11"/>
  <c r="BV118" i="11"/>
  <c r="BW118" i="11"/>
  <c r="G170" i="4" s="1"/>
  <c r="BT166" i="11"/>
  <c r="BW166" i="11"/>
  <c r="G245" i="4" s="1"/>
  <c r="BT270" i="11"/>
  <c r="BW270" i="11"/>
  <c r="BT328" i="11"/>
  <c r="BW328" i="11"/>
  <c r="G388" i="4" s="1"/>
  <c r="BX328" i="11"/>
  <c r="BT436" i="11"/>
  <c r="BW436" i="11"/>
  <c r="G483" i="4" s="1"/>
  <c r="BT304" i="11"/>
  <c r="BX304" i="11"/>
  <c r="H367" i="4" s="1"/>
  <c r="BT406" i="11"/>
  <c r="BX406" i="11"/>
  <c r="H458" i="4" s="1"/>
  <c r="BW406" i="11"/>
  <c r="G458" i="4" s="1"/>
  <c r="BT149" i="11"/>
  <c r="BW149" i="11"/>
  <c r="G229" i="4" s="1"/>
  <c r="BX149" i="11"/>
  <c r="H229" i="4" s="1"/>
  <c r="BT170" i="11"/>
  <c r="BV170" i="11"/>
  <c r="BW170" i="11"/>
  <c r="BT197" i="11"/>
  <c r="BW197" i="11"/>
  <c r="BX197" i="11"/>
  <c r="BT280" i="11"/>
  <c r="BX280" i="11"/>
  <c r="H344" i="4" s="1"/>
  <c r="BT413" i="11"/>
  <c r="BW413" i="11"/>
  <c r="BX413" i="11"/>
  <c r="H464" i="4" s="1"/>
  <c r="BT84" i="11"/>
  <c r="BX84" i="11"/>
  <c r="H172" i="4" s="1"/>
  <c r="BW84" i="11"/>
  <c r="BT63" i="11"/>
  <c r="BX63" i="11"/>
  <c r="H152" i="4" s="1"/>
  <c r="BW63" i="11"/>
  <c r="G104" i="4" s="1"/>
  <c r="BT194" i="11"/>
  <c r="BW194" i="11"/>
  <c r="G270" i="4" s="1"/>
  <c r="BT225" i="11"/>
  <c r="BW225" i="11"/>
  <c r="G266" i="4" s="1"/>
  <c r="BV225" i="11"/>
  <c r="F297" i="4" s="1"/>
  <c r="BT147" i="11"/>
  <c r="BV147" i="11"/>
  <c r="BW147" i="11"/>
  <c r="BT185" i="11"/>
  <c r="BW185" i="11"/>
  <c r="G261" i="4" s="1"/>
  <c r="BX185" i="11"/>
  <c r="H261" i="4" s="1"/>
  <c r="BT262" i="11"/>
  <c r="BW262" i="11"/>
  <c r="BT17" i="11"/>
  <c r="BX17" i="11"/>
  <c r="H110" i="4" s="1"/>
  <c r="BT40" i="11"/>
  <c r="BW40" i="11"/>
  <c r="G94" i="4" s="1"/>
  <c r="BX40" i="11"/>
  <c r="BT80" i="11"/>
  <c r="BX80" i="11"/>
  <c r="H169" i="4" s="1"/>
  <c r="BW80" i="11"/>
  <c r="BT163" i="11"/>
  <c r="BW163" i="11"/>
  <c r="BV223" i="11"/>
  <c r="F271" i="4" s="1"/>
  <c r="BT292" i="11"/>
  <c r="BX292" i="11"/>
  <c r="BT391" i="11"/>
  <c r="BW391" i="11"/>
  <c r="G434" i="4" s="1"/>
  <c r="BT348" i="11"/>
  <c r="BW348" i="11"/>
  <c r="G406" i="4" s="1"/>
  <c r="BX348" i="11"/>
  <c r="H56" i="4" s="1"/>
  <c r="BT376" i="11"/>
  <c r="BW376" i="11"/>
  <c r="G431" i="4" s="1"/>
  <c r="BX376" i="11"/>
  <c r="BW396" i="11"/>
  <c r="BT428" i="11"/>
  <c r="BW428" i="11"/>
  <c r="BT72" i="11"/>
  <c r="BX72" i="11"/>
  <c r="BW72" i="11"/>
  <c r="G126" i="4" s="1"/>
  <c r="BT9" i="11"/>
  <c r="BX9" i="11"/>
  <c r="BT78" i="11"/>
  <c r="BX78" i="11"/>
  <c r="BW216" i="11"/>
  <c r="BT231" i="11"/>
  <c r="BX231" i="11"/>
  <c r="H302" i="4" s="1"/>
  <c r="BW231" i="11"/>
  <c r="G302" i="4" s="1"/>
  <c r="BT284" i="11"/>
  <c r="BX284" i="11"/>
  <c r="H348" i="4" s="1"/>
  <c r="BT442" i="11"/>
  <c r="BX442" i="11"/>
  <c r="BT108" i="11"/>
  <c r="BW108" i="11"/>
  <c r="G163" i="4" s="1"/>
  <c r="BX108" i="11"/>
  <c r="BT130" i="11"/>
  <c r="BW130" i="11"/>
  <c r="BT183" i="11"/>
  <c r="BW183" i="11"/>
  <c r="G259" i="4" s="1"/>
  <c r="BX194" i="11"/>
  <c r="H270" i="4" s="1"/>
  <c r="BT364" i="11"/>
  <c r="BX364" i="11"/>
  <c r="H407" i="4" s="1"/>
  <c r="BW364" i="11"/>
  <c r="G407" i="4" s="1"/>
  <c r="BX396" i="11"/>
  <c r="H439" i="4" s="1"/>
  <c r="BX436" i="11"/>
  <c r="H483" i="4" s="1"/>
  <c r="BT99" i="11"/>
  <c r="BW99" i="11"/>
  <c r="BX99" i="11"/>
  <c r="H140" i="4" s="1"/>
  <c r="BT100" i="11"/>
  <c r="BW100" i="11"/>
  <c r="BX100" i="11"/>
  <c r="H187" i="4" s="1"/>
  <c r="BX170" i="11"/>
  <c r="H247" i="4" s="1"/>
  <c r="BT48" i="11"/>
  <c r="BX48" i="11"/>
  <c r="BW48" i="11"/>
  <c r="BW69" i="11"/>
  <c r="BT20" i="11"/>
  <c r="BX20" i="11"/>
  <c r="H74" i="4" s="1"/>
  <c r="BT7" i="11"/>
  <c r="BW7" i="11"/>
  <c r="G61" i="4" s="1"/>
  <c r="BX7" i="11"/>
  <c r="BT123" i="11"/>
  <c r="BW123" i="11"/>
  <c r="BT162" i="11"/>
  <c r="BW162" i="11"/>
  <c r="G241" i="4" s="1"/>
  <c r="BT246" i="11"/>
  <c r="BW246" i="11"/>
  <c r="G315" i="4" s="1"/>
  <c r="BT104" i="11"/>
  <c r="BW104" i="11"/>
  <c r="BX104" i="11"/>
  <c r="H191" i="4" s="1"/>
  <c r="BT115" i="11"/>
  <c r="BW115" i="11"/>
  <c r="BX147" i="11"/>
  <c r="BX163" i="11"/>
  <c r="BV185" i="11"/>
  <c r="F261" i="4" s="1"/>
  <c r="BT203" i="11"/>
  <c r="BV203" i="11"/>
  <c r="F278" i="4" s="1"/>
  <c r="BW203" i="11"/>
  <c r="G278" i="4" s="1"/>
  <c r="BT315" i="11"/>
  <c r="BW315" i="11"/>
  <c r="G378" i="4" s="1"/>
  <c r="BV315" i="11"/>
  <c r="BT240" i="11"/>
  <c r="BW240" i="11"/>
  <c r="BX240" i="11"/>
  <c r="H287" i="4" s="1"/>
  <c r="BT294" i="11"/>
  <c r="BW294" i="11"/>
  <c r="G358" i="4" s="1"/>
  <c r="BV292" i="11"/>
  <c r="F356" i="4" s="1"/>
  <c r="BX278" i="11"/>
  <c r="H342" i="4" s="1"/>
  <c r="BV376" i="11"/>
  <c r="F419" i="4" s="1"/>
  <c r="BT409" i="11"/>
  <c r="BX409" i="11"/>
  <c r="BW409" i="11"/>
  <c r="G452" i="4" s="1"/>
  <c r="BT434" i="11"/>
  <c r="BX434" i="11"/>
  <c r="H481" i="4" s="1"/>
  <c r="BW425" i="11"/>
  <c r="G474" i="4" s="1"/>
  <c r="BW9" i="11"/>
  <c r="G63" i="4" s="1"/>
  <c r="BT67" i="11"/>
  <c r="BX67" i="11"/>
  <c r="H157" i="4" s="1"/>
  <c r="BW67" i="11"/>
  <c r="G157" i="4" s="1"/>
  <c r="BW78" i="11"/>
  <c r="G167" i="4" s="1"/>
  <c r="BT224" i="11"/>
  <c r="BX224" i="11"/>
  <c r="H296" i="4" s="1"/>
  <c r="BT113" i="11"/>
  <c r="BW113" i="11"/>
  <c r="G199" i="4" s="1"/>
  <c r="BX113" i="11"/>
  <c r="H199" i="4" s="1"/>
  <c r="BX123" i="11"/>
  <c r="BT161" i="11"/>
  <c r="BW161" i="11"/>
  <c r="BX161" i="11"/>
  <c r="BT171" i="11"/>
  <c r="BW171" i="11"/>
  <c r="BT182" i="11"/>
  <c r="BW182" i="11"/>
  <c r="G258" i="4" s="1"/>
  <c r="BT254" i="11"/>
  <c r="BW254" i="11"/>
  <c r="G320" i="4" s="1"/>
  <c r="BW224" i="11"/>
  <c r="G296" i="4" s="1"/>
  <c r="BT336" i="11"/>
  <c r="BX336" i="11"/>
  <c r="H380" i="4" s="1"/>
  <c r="BW336" i="11"/>
  <c r="G395" i="4" s="1"/>
  <c r="BT374" i="11"/>
  <c r="BW374" i="11"/>
  <c r="BT403" i="11"/>
  <c r="BW403" i="11"/>
  <c r="G455" i="4" s="1"/>
  <c r="BV442" i="11"/>
  <c r="F487" i="4" s="1"/>
  <c r="BW434" i="11"/>
  <c r="BT44" i="11"/>
  <c r="BW44" i="11"/>
  <c r="BX44" i="11"/>
  <c r="BT91" i="11"/>
  <c r="BW91" i="11"/>
  <c r="BX91" i="11"/>
  <c r="H178" i="4" s="1"/>
  <c r="BT258" i="11"/>
  <c r="BW258" i="11"/>
  <c r="G324" i="4" s="1"/>
  <c r="BX130" i="11"/>
  <c r="H212" i="4" s="1"/>
  <c r="BT157" i="11"/>
  <c r="BW157" i="11"/>
  <c r="BX157" i="11"/>
  <c r="H237" i="4" s="1"/>
  <c r="BX183" i="11"/>
  <c r="H259" i="4" s="1"/>
  <c r="BT201" i="11"/>
  <c r="BW201" i="11"/>
  <c r="G276" i="4" s="1"/>
  <c r="BX201" i="11"/>
  <c r="H276" i="4" s="1"/>
  <c r="BX225" i="11"/>
  <c r="H266" i="4" s="1"/>
  <c r="BX254" i="11"/>
  <c r="H301" i="4" s="1"/>
  <c r="BT274" i="11"/>
  <c r="BW274" i="11"/>
  <c r="BT288" i="11"/>
  <c r="BX288" i="11"/>
  <c r="H352" i="4" s="1"/>
  <c r="BW292" i="11"/>
  <c r="G356" i="4" s="1"/>
  <c r="BX374" i="11"/>
  <c r="H429" i="4" s="1"/>
  <c r="BT405" i="11"/>
  <c r="BW405" i="11"/>
  <c r="BX405" i="11"/>
  <c r="BT430" i="11"/>
  <c r="BX430" i="11"/>
  <c r="H478" i="4" s="1"/>
  <c r="BT238" i="11"/>
  <c r="BW238" i="11"/>
  <c r="BT154" i="11"/>
  <c r="BW154" i="11"/>
  <c r="BT165" i="11"/>
  <c r="BW165" i="11"/>
  <c r="BX165" i="11"/>
  <c r="BT205" i="11"/>
  <c r="BW205" i="11"/>
  <c r="G280" i="4" s="1"/>
  <c r="BX205" i="11"/>
  <c r="H280" i="4" s="1"/>
  <c r="BT244" i="11"/>
  <c r="BX244" i="11"/>
  <c r="BT264" i="11"/>
  <c r="BW264" i="11"/>
  <c r="G329" i="4" s="1"/>
  <c r="BX264" i="11"/>
  <c r="BT296" i="11"/>
  <c r="BX296" i="11"/>
  <c r="H360" i="4" s="1"/>
  <c r="BT380" i="11"/>
  <c r="BX380" i="11"/>
  <c r="BT385" i="11"/>
  <c r="BW385" i="11"/>
  <c r="BX385" i="11"/>
  <c r="H426" i="4" s="1"/>
  <c r="BT454" i="11"/>
  <c r="BX454" i="11"/>
  <c r="H498" i="4" s="1"/>
  <c r="BT53" i="11"/>
  <c r="BX53" i="11"/>
  <c r="BV53" i="11"/>
  <c r="BT36" i="11"/>
  <c r="BX36" i="11"/>
  <c r="H90" i="4" s="1"/>
  <c r="BW36" i="11"/>
  <c r="G90" i="4" s="1"/>
  <c r="BT191" i="11"/>
  <c r="BW191" i="11"/>
  <c r="G267" i="4" s="1"/>
  <c r="BT273" i="11"/>
  <c r="BX273" i="11"/>
  <c r="BT121" i="11"/>
  <c r="BW121" i="11"/>
  <c r="BX121" i="11"/>
  <c r="H205" i="4" s="1"/>
  <c r="BT195" i="11"/>
  <c r="BW195" i="11"/>
  <c r="BT256" i="11"/>
  <c r="BX256" i="11"/>
  <c r="H322" i="4" s="1"/>
  <c r="BT310" i="11"/>
  <c r="BW310" i="11"/>
  <c r="G373" i="4" s="1"/>
  <c r="BX310" i="11"/>
  <c r="H373" i="4" s="1"/>
  <c r="BT383" i="11"/>
  <c r="BW383" i="11"/>
  <c r="G424" i="4" s="1"/>
  <c r="BT106" i="11"/>
  <c r="BW106" i="11"/>
  <c r="G193" i="4" s="1"/>
  <c r="BT177" i="11"/>
  <c r="BW177" i="11"/>
  <c r="G253" i="4" s="1"/>
  <c r="BX177" i="11"/>
  <c r="H253" i="4" s="1"/>
  <c r="BT207" i="11"/>
  <c r="BW207" i="11"/>
  <c r="BT344" i="11"/>
  <c r="BX344" i="11"/>
  <c r="BW344" i="11"/>
  <c r="BT382" i="11"/>
  <c r="BW382" i="11"/>
  <c r="G435" i="4" s="1"/>
  <c r="BT418" i="11"/>
  <c r="BX418" i="11"/>
  <c r="BW418" i="11"/>
  <c r="BT28" i="11"/>
  <c r="BW28" i="11"/>
  <c r="BX28" i="11"/>
  <c r="H82" i="4" s="1"/>
  <c r="BT219" i="11"/>
  <c r="BX219" i="11"/>
  <c r="H291" i="4" s="1"/>
  <c r="BW219" i="11"/>
  <c r="G291" i="4" s="1"/>
  <c r="BT272" i="11"/>
  <c r="BW272" i="11"/>
  <c r="G336" i="4" s="1"/>
  <c r="BX272" i="11"/>
  <c r="H319" i="4" s="1"/>
  <c r="BT426" i="11"/>
  <c r="BW426" i="11"/>
  <c r="BT446" i="11"/>
  <c r="BX446" i="11"/>
  <c r="BT159" i="11"/>
  <c r="BW159" i="11"/>
  <c r="G238" i="4" s="1"/>
  <c r="BT227" i="11"/>
  <c r="BX227" i="11"/>
  <c r="H275" i="4" s="1"/>
  <c r="BW227" i="11"/>
  <c r="BT266" i="11"/>
  <c r="BW266" i="11"/>
  <c r="G331" i="4" s="1"/>
  <c r="BT312" i="11"/>
  <c r="BX312" i="11"/>
  <c r="H375" i="4" s="1"/>
  <c r="BT395" i="11"/>
  <c r="BW395" i="11"/>
  <c r="G447" i="4" s="1"/>
  <c r="BT438" i="11"/>
  <c r="BX438" i="11"/>
  <c r="BT77" i="11"/>
  <c r="BX77" i="11"/>
  <c r="H166" i="4" s="1"/>
  <c r="BT68" i="11"/>
  <c r="BX68" i="11"/>
  <c r="BW68" i="11"/>
  <c r="G122" i="4" s="1"/>
  <c r="BT66" i="11"/>
  <c r="BX66" i="11"/>
  <c r="H156" i="4" s="1"/>
  <c r="BW66" i="11"/>
  <c r="G156" i="4" s="1"/>
  <c r="BX109" i="11"/>
  <c r="BT137" i="11"/>
  <c r="BW137" i="11"/>
  <c r="G218" i="4" s="1"/>
  <c r="BX137" i="11"/>
  <c r="BT174" i="11"/>
  <c r="BW174" i="11"/>
  <c r="BX270" i="11"/>
  <c r="H335" i="4" s="1"/>
  <c r="BT386" i="11"/>
  <c r="BW386" i="11"/>
  <c r="G439" i="4" s="1"/>
  <c r="BT460" i="11"/>
  <c r="BW460" i="11"/>
  <c r="G503" i="4" s="1"/>
  <c r="BT155" i="11"/>
  <c r="BW155" i="11"/>
  <c r="G235" i="4" s="1"/>
  <c r="BT57" i="11"/>
  <c r="BX57" i="11"/>
  <c r="H111" i="4" s="1"/>
  <c r="BT89" i="11"/>
  <c r="BX89" i="11"/>
  <c r="BX118" i="11"/>
  <c r="H202" i="4" s="1"/>
  <c r="BT145" i="11"/>
  <c r="BW145" i="11"/>
  <c r="BX145" i="11"/>
  <c r="H225" i="4" s="1"/>
  <c r="BX166" i="11"/>
  <c r="H245" i="4" s="1"/>
  <c r="BT193" i="11"/>
  <c r="BW193" i="11"/>
  <c r="BX193" i="11"/>
  <c r="BW256" i="11"/>
  <c r="BT302" i="11"/>
  <c r="BW302" i="11"/>
  <c r="G365" i="4" s="1"/>
  <c r="BX266" i="11"/>
  <c r="BT401" i="11"/>
  <c r="BX401" i="11"/>
  <c r="BW401" i="11"/>
  <c r="G453" i="4" s="1"/>
  <c r="BX428" i="11"/>
  <c r="BT119" i="11"/>
  <c r="BW119" i="11"/>
  <c r="BT141" i="11"/>
  <c r="BW141" i="11"/>
  <c r="BX141" i="11"/>
  <c r="H222" i="4" s="1"/>
  <c r="BT290" i="11"/>
  <c r="BW290" i="11"/>
  <c r="G354" i="4" s="1"/>
  <c r="BT387" i="11"/>
  <c r="BW387" i="11"/>
  <c r="BT456" i="11"/>
  <c r="BW456" i="11"/>
  <c r="BT221" i="11"/>
  <c r="BW221" i="11"/>
  <c r="G293" i="4" s="1"/>
  <c r="BT110" i="11"/>
  <c r="BV110" i="11"/>
  <c r="F46" i="4" s="1"/>
  <c r="BW110" i="11"/>
  <c r="G46" i="4" s="1"/>
  <c r="BT133" i="11"/>
  <c r="BW133" i="11"/>
  <c r="G184" i="4" s="1"/>
  <c r="BX133" i="11"/>
  <c r="H215" i="4" s="1"/>
  <c r="BX159" i="11"/>
  <c r="H210" i="4" s="1"/>
  <c r="BT186" i="11"/>
  <c r="BW186" i="11"/>
  <c r="BT298" i="11"/>
  <c r="BW298" i="11"/>
  <c r="BV280" i="11"/>
  <c r="F344" i="4" s="1"/>
  <c r="BX290" i="11"/>
  <c r="H354" i="4" s="1"/>
  <c r="BT368" i="11"/>
  <c r="BX368" i="11"/>
  <c r="BW368" i="11"/>
  <c r="G423" i="4" s="1"/>
  <c r="BT379" i="11"/>
  <c r="BW379" i="11"/>
  <c r="BX379" i="11"/>
  <c r="H422" i="4" s="1"/>
  <c r="BT397" i="11"/>
  <c r="BW397" i="11"/>
  <c r="G449" i="4" s="1"/>
  <c r="BX397" i="11"/>
  <c r="BT448" i="11"/>
  <c r="BW448" i="11"/>
  <c r="BW438" i="11"/>
  <c r="BT16" i="11"/>
  <c r="BX16" i="11"/>
  <c r="H70" i="4" s="1"/>
  <c r="BW16" i="11"/>
  <c r="BT60" i="11"/>
  <c r="BX60" i="11"/>
  <c r="BW60" i="11"/>
  <c r="G101" i="4" s="1"/>
  <c r="BT76" i="11"/>
  <c r="BX76" i="11"/>
  <c r="H165" i="4" s="1"/>
  <c r="BW76" i="11"/>
  <c r="BT59" i="11"/>
  <c r="BX59" i="11"/>
  <c r="H148" i="4" s="1"/>
  <c r="BW59" i="11"/>
  <c r="G148" i="4" s="1"/>
  <c r="BT75" i="11"/>
  <c r="BX75" i="11"/>
  <c r="H164" i="4" s="1"/>
  <c r="BW75" i="11"/>
  <c r="G164" i="4" s="1"/>
  <c r="BT82" i="11"/>
  <c r="BX82" i="11"/>
  <c r="BT24" i="11"/>
  <c r="BW24" i="11"/>
  <c r="G78" i="4" s="1"/>
  <c r="BX24" i="11"/>
  <c r="H78" i="4" s="1"/>
  <c r="BT55" i="11"/>
  <c r="BW55" i="11"/>
  <c r="BX55" i="11"/>
  <c r="BT71" i="11"/>
  <c r="BX71" i="11"/>
  <c r="BW71" i="11"/>
  <c r="BT87" i="11"/>
  <c r="BX87" i="11"/>
  <c r="H175" i="4" s="1"/>
  <c r="BW87" i="11"/>
  <c r="BT64" i="11"/>
  <c r="BX64" i="11"/>
  <c r="BW64" i="11"/>
  <c r="G154" i="4" s="1"/>
  <c r="BT199" i="11"/>
  <c r="BW199" i="11"/>
  <c r="G249" i="4" s="1"/>
  <c r="BT95" i="11"/>
  <c r="BW95" i="11"/>
  <c r="G182" i="4" s="1"/>
  <c r="BX95" i="11"/>
  <c r="BT131" i="11"/>
  <c r="BW131" i="11"/>
  <c r="G213" i="4" s="1"/>
  <c r="BT142" i="11"/>
  <c r="BW142" i="11"/>
  <c r="G223" i="4" s="1"/>
  <c r="BT153" i="11"/>
  <c r="BW153" i="11"/>
  <c r="G233" i="4" s="1"/>
  <c r="BX153" i="11"/>
  <c r="BT179" i="11"/>
  <c r="BW179" i="11"/>
  <c r="BT276" i="11"/>
  <c r="BX276" i="11"/>
  <c r="H340" i="4" s="1"/>
  <c r="BT308" i="11"/>
  <c r="BX308" i="11"/>
  <c r="H371" i="4" s="1"/>
  <c r="BW304" i="11"/>
  <c r="BT375" i="11"/>
  <c r="BX375" i="11"/>
  <c r="H430" i="4" s="1"/>
  <c r="BT340" i="11"/>
  <c r="BW340" i="11"/>
  <c r="BX340" i="11"/>
  <c r="H399" i="4" s="1"/>
  <c r="BW375" i="11"/>
  <c r="BT402" i="11"/>
  <c r="BX402" i="11"/>
  <c r="H454" i="4" s="1"/>
  <c r="BT389" i="11"/>
  <c r="BW389" i="11"/>
  <c r="G442" i="4" s="1"/>
  <c r="BX389" i="11"/>
  <c r="H442" i="4" s="1"/>
  <c r="BT420" i="11"/>
  <c r="BX420" i="11"/>
  <c r="H470" i="4" s="1"/>
  <c r="BW420" i="11"/>
  <c r="G470" i="4" s="1"/>
  <c r="BT444" i="11"/>
  <c r="BW444" i="11"/>
  <c r="G489" i="4" s="1"/>
  <c r="BT62" i="11"/>
  <c r="BX62" i="11"/>
  <c r="H151" i="4" s="1"/>
  <c r="BT73" i="11"/>
  <c r="BX73" i="11"/>
  <c r="H163" i="4" s="1"/>
  <c r="BT178" i="11"/>
  <c r="BW178" i="11"/>
  <c r="BT233" i="11"/>
  <c r="BW233" i="11"/>
  <c r="G303" i="4" s="1"/>
  <c r="BT139" i="11"/>
  <c r="BW139" i="11"/>
  <c r="G220" i="4" s="1"/>
  <c r="BT150" i="11"/>
  <c r="BW150" i="11"/>
  <c r="BV150" i="11"/>
  <c r="F230" i="4" s="1"/>
  <c r="BX199" i="11"/>
  <c r="BT215" i="11"/>
  <c r="BX215" i="11"/>
  <c r="BW215" i="11"/>
  <c r="G288" i="4" s="1"/>
  <c r="BT286" i="11"/>
  <c r="BW286" i="11"/>
  <c r="G350" i="4" s="1"/>
  <c r="BT268" i="11"/>
  <c r="BX268" i="11"/>
  <c r="H333" i="4" s="1"/>
  <c r="BW268" i="11"/>
  <c r="G333" i="4" s="1"/>
  <c r="BT300" i="11"/>
  <c r="BX300" i="11"/>
  <c r="BW280" i="11"/>
  <c r="G344" i="4" s="1"/>
  <c r="BX302" i="11"/>
  <c r="H365" i="4" s="1"/>
  <c r="BV328" i="11"/>
  <c r="F369" i="4" s="1"/>
  <c r="BT414" i="11"/>
  <c r="BX414" i="11"/>
  <c r="BX391" i="11"/>
  <c r="BX403" i="11"/>
  <c r="BT424" i="11"/>
  <c r="BX424" i="11"/>
  <c r="H473" i="4" s="1"/>
  <c r="BW424" i="11"/>
  <c r="G467" i="4" s="1"/>
  <c r="BT458" i="11"/>
  <c r="BX458" i="11"/>
  <c r="H501" i="4" s="1"/>
  <c r="BW450" i="11"/>
  <c r="G495" i="4" s="1"/>
  <c r="BT12" i="11"/>
  <c r="BX12" i="11"/>
  <c r="H66" i="4" s="1"/>
  <c r="BW12" i="11"/>
  <c r="G66" i="4" s="1"/>
  <c r="BT102" i="11"/>
  <c r="BW102" i="11"/>
  <c r="G189" i="4" s="1"/>
  <c r="BT125" i="11"/>
  <c r="BW125" i="11"/>
  <c r="BX125" i="11"/>
  <c r="BT135" i="11"/>
  <c r="BW135" i="11"/>
  <c r="BT146" i="11"/>
  <c r="BV146" i="11"/>
  <c r="BW146" i="11"/>
  <c r="G226" i="4" s="1"/>
  <c r="BT189" i="11"/>
  <c r="BW189" i="11"/>
  <c r="G265" i="4" s="1"/>
  <c r="BX189" i="11"/>
  <c r="BX233" i="11"/>
  <c r="BX258" i="11"/>
  <c r="BT306" i="11"/>
  <c r="BW306" i="11"/>
  <c r="G369" i="4" s="1"/>
  <c r="BX298" i="11"/>
  <c r="H362" i="4" s="1"/>
  <c r="BT356" i="11"/>
  <c r="BX356" i="11"/>
  <c r="H412" i="4" s="1"/>
  <c r="BW356" i="11"/>
  <c r="BT372" i="11"/>
  <c r="BX372" i="11"/>
  <c r="H427" i="4" s="1"/>
  <c r="BW372" i="11"/>
  <c r="G427" i="4" s="1"/>
  <c r="BX382" i="11"/>
  <c r="H435" i="4" s="1"/>
  <c r="BV430" i="11"/>
  <c r="BW458" i="11"/>
  <c r="G501" i="4" s="1"/>
  <c r="BT265" i="11"/>
  <c r="BX265" i="11"/>
  <c r="BT105" i="11"/>
  <c r="BW105" i="11"/>
  <c r="G192" i="4" s="1"/>
  <c r="BT117" i="11"/>
  <c r="BW117" i="11"/>
  <c r="BX117" i="11"/>
  <c r="H201" i="4" s="1"/>
  <c r="BT127" i="11"/>
  <c r="BW127" i="11"/>
  <c r="BT181" i="11"/>
  <c r="BW181" i="11"/>
  <c r="BX181" i="11"/>
  <c r="BX191" i="11"/>
  <c r="BX221" i="11"/>
  <c r="H293" i="4" s="1"/>
  <c r="BT282" i="11"/>
  <c r="BW282" i="11"/>
  <c r="G346" i="4" s="1"/>
  <c r="BT314" i="11"/>
  <c r="BW314" i="11"/>
  <c r="G360" i="4" s="1"/>
  <c r="BW300" i="11"/>
  <c r="BT360" i="11"/>
  <c r="BX360" i="11"/>
  <c r="BW360" i="11"/>
  <c r="G401" i="4" s="1"/>
  <c r="BX395" i="11"/>
  <c r="BT432" i="11"/>
  <c r="BW432" i="11"/>
  <c r="G479" i="4" s="1"/>
  <c r="H32" i="13" l="1"/>
  <c r="V37" i="13"/>
  <c r="T37" i="13"/>
  <c r="R37" i="13"/>
  <c r="G275" i="4"/>
  <c r="H265" i="4"/>
  <c r="G244" i="4"/>
  <c r="H288" i="4"/>
  <c r="G250" i="4"/>
  <c r="H285" i="4"/>
  <c r="F209" i="4"/>
  <c r="F167" i="4"/>
  <c r="H324" i="4"/>
  <c r="G255" i="4"/>
  <c r="G205" i="4"/>
  <c r="H63" i="4"/>
  <c r="H431" i="4"/>
  <c r="G496" i="4"/>
  <c r="G124" i="4"/>
  <c r="H262" i="4"/>
  <c r="F483" i="4"/>
  <c r="G292" i="4"/>
  <c r="G400" i="4"/>
  <c r="F189" i="4"/>
  <c r="G383" i="4"/>
  <c r="G283" i="4"/>
  <c r="H476" i="4"/>
  <c r="H208" i="4"/>
  <c r="H233" i="4"/>
  <c r="H453" i="4"/>
  <c r="G450" i="4"/>
  <c r="G355" i="4"/>
  <c r="G174" i="4"/>
  <c r="H486" i="4"/>
  <c r="G404" i="4"/>
  <c r="F490" i="4"/>
  <c r="F486" i="4"/>
  <c r="G216" i="4"/>
  <c r="F388" i="4"/>
  <c r="F372" i="4"/>
  <c r="G149" i="4"/>
  <c r="H269" i="4"/>
  <c r="H49" i="4"/>
  <c r="H196" i="4"/>
  <c r="H356" i="4"/>
  <c r="G247" i="4"/>
  <c r="G188" i="4"/>
  <c r="H298" i="4"/>
  <c r="G425" i="4"/>
  <c r="G118" i="4"/>
  <c r="H255" i="4"/>
  <c r="F201" i="4"/>
  <c r="G251" i="4"/>
  <c r="H447" i="4"/>
  <c r="G364" i="4"/>
  <c r="G257" i="4"/>
  <c r="H303" i="4"/>
  <c r="H444" i="4"/>
  <c r="G254" i="4"/>
  <c r="H170" i="4"/>
  <c r="G165" i="4"/>
  <c r="H149" i="4"/>
  <c r="H449" i="4"/>
  <c r="G432" i="4"/>
  <c r="G500" i="4"/>
  <c r="G269" i="4"/>
  <c r="G225" i="4"/>
  <c r="H218" i="4"/>
  <c r="H485" i="4"/>
  <c r="G271" i="4"/>
  <c r="F143" i="4"/>
  <c r="F107" i="4"/>
  <c r="H433" i="4"/>
  <c r="H244" i="4"/>
  <c r="G338" i="4"/>
  <c r="G481" i="4"/>
  <c r="G429" i="4"/>
  <c r="F378" i="4"/>
  <c r="F361" i="4"/>
  <c r="H227" i="4"/>
  <c r="G289" i="4"/>
  <c r="G327" i="4"/>
  <c r="G464" i="4"/>
  <c r="H273" i="4"/>
  <c r="H388" i="4"/>
  <c r="H289" i="4"/>
  <c r="G221" i="4"/>
  <c r="F198" i="4"/>
  <c r="F47" i="4"/>
  <c r="H496" i="4"/>
  <c r="H236" i="4"/>
  <c r="G325" i="4"/>
  <c r="H281" i="4"/>
  <c r="H71" i="4"/>
  <c r="G332" i="4"/>
  <c r="G433" i="4"/>
  <c r="H116" i="4"/>
  <c r="G207" i="4"/>
  <c r="G228" i="4"/>
  <c r="H243" i="4"/>
  <c r="H419" i="4"/>
  <c r="G321" i="4"/>
  <c r="H131" i="4"/>
  <c r="G132" i="4"/>
  <c r="G317" i="4"/>
  <c r="G380" i="4"/>
  <c r="H134" i="4"/>
  <c r="H350" i="4"/>
  <c r="G58" i="4"/>
  <c r="H184" i="4"/>
  <c r="H418" i="4"/>
  <c r="F253" i="4"/>
  <c r="F273" i="4"/>
  <c r="F452" i="4"/>
  <c r="F443" i="4"/>
  <c r="F383" i="4"/>
  <c r="F368" i="4"/>
  <c r="G263" i="4"/>
  <c r="H428" i="4"/>
  <c r="F155" i="4"/>
  <c r="F119" i="4"/>
  <c r="H468" i="4"/>
  <c r="G352" i="4"/>
  <c r="G372" i="4"/>
  <c r="H336" i="4"/>
  <c r="H457" i="4"/>
  <c r="G237" i="4"/>
  <c r="G159" i="4"/>
  <c r="G123" i="4"/>
  <c r="G273" i="4"/>
  <c r="G114" i="4"/>
  <c r="G173" i="4"/>
  <c r="H384" i="4"/>
  <c r="G272" i="4"/>
  <c r="G328" i="4"/>
  <c r="H463" i="4"/>
  <c r="H294" i="4"/>
  <c r="H142" i="4"/>
  <c r="H456" i="4"/>
  <c r="G340" i="4"/>
  <c r="H338" i="4"/>
  <c r="H315" i="4"/>
  <c r="H267" i="4"/>
  <c r="G210" i="4"/>
  <c r="G208" i="4"/>
  <c r="H364" i="4"/>
  <c r="G399" i="4"/>
  <c r="G367" i="4"/>
  <c r="H154" i="4"/>
  <c r="G493" i="4"/>
  <c r="G440" i="4"/>
  <c r="G322" i="4"/>
  <c r="G469" i="4"/>
  <c r="G282" i="4"/>
  <c r="G438" i="4"/>
  <c r="H320" i="4"/>
  <c r="H461" i="4"/>
  <c r="G206" i="4"/>
  <c r="G186" i="4"/>
  <c r="H195" i="4"/>
  <c r="G242" i="4"/>
  <c r="G198" i="4"/>
  <c r="G47" i="4"/>
  <c r="H217" i="4"/>
  <c r="H214" i="4"/>
  <c r="G285" i="4"/>
  <c r="H327" i="4"/>
  <c r="G113" i="4"/>
  <c r="F485" i="4"/>
  <c r="H155" i="4"/>
  <c r="H445" i="4"/>
  <c r="H312" i="4"/>
  <c r="G468" i="4"/>
  <c r="H346" i="4"/>
  <c r="H328" i="4"/>
  <c r="H425" i="4"/>
  <c r="H234" i="4"/>
  <c r="H200" i="4"/>
  <c r="G490" i="4"/>
  <c r="H130" i="4"/>
  <c r="H325" i="4"/>
  <c r="H279" i="4"/>
  <c r="F367" i="4"/>
  <c r="F338" i="4"/>
  <c r="G361" i="4"/>
  <c r="G155" i="4"/>
  <c r="H467" i="4"/>
  <c r="G368" i="4"/>
  <c r="F236" i="4"/>
  <c r="H452" i="4"/>
  <c r="H416" i="4"/>
  <c r="H401" i="4"/>
  <c r="G106" i="4"/>
  <c r="G53" i="4"/>
  <c r="G230" i="4"/>
  <c r="H145" i="4"/>
  <c r="H96" i="4"/>
  <c r="G117" i="4"/>
  <c r="G65" i="4"/>
  <c r="G109" i="4"/>
  <c r="G57" i="4"/>
  <c r="H129" i="4"/>
  <c r="H77" i="4"/>
  <c r="G457" i="4"/>
  <c r="G446" i="4"/>
  <c r="G136" i="4"/>
  <c r="G85" i="4"/>
  <c r="G248" i="4"/>
  <c r="G309" i="4"/>
  <c r="G138" i="4"/>
  <c r="G89" i="4"/>
  <c r="G420" i="4"/>
  <c r="H162" i="4"/>
  <c r="G448" i="4"/>
  <c r="G437" i="4"/>
  <c r="H406" i="4"/>
  <c r="H389" i="4"/>
  <c r="F227" i="4"/>
  <c r="F188" i="4"/>
  <c r="G141" i="4"/>
  <c r="G92" i="4"/>
  <c r="F474" i="4"/>
  <c r="F466" i="4"/>
  <c r="H125" i="4"/>
  <c r="H73" i="4"/>
  <c r="F224" i="4"/>
  <c r="F185" i="4"/>
  <c r="H252" i="4"/>
  <c r="G236" i="4"/>
  <c r="H421" i="4"/>
  <c r="G219" i="4"/>
  <c r="H123" i="4"/>
  <c r="G466" i="4"/>
  <c r="G462" i="4"/>
  <c r="H188" i="4"/>
  <c r="G417" i="4"/>
  <c r="G281" i="4"/>
  <c r="G181" i="4"/>
  <c r="G287" i="4"/>
  <c r="G409" i="4"/>
  <c r="H353" i="4"/>
  <c r="G426" i="4"/>
  <c r="H264" i="4"/>
  <c r="G224" i="4"/>
  <c r="H411" i="4"/>
  <c r="H397" i="4"/>
  <c r="F305" i="4"/>
  <c r="F277" i="4"/>
  <c r="H232" i="4"/>
  <c r="H100" i="4"/>
  <c r="H120" i="4"/>
  <c r="H257" i="4"/>
  <c r="H106" i="4"/>
  <c r="H53" i="4"/>
  <c r="H455" i="4"/>
  <c r="G274" i="4"/>
  <c r="G161" i="4"/>
  <c r="G145" i="4"/>
  <c r="G96" i="4"/>
  <c r="H109" i="4"/>
  <c r="H57" i="4"/>
  <c r="H432" i="4"/>
  <c r="H423" i="4"/>
  <c r="G362" i="4"/>
  <c r="H238" i="4"/>
  <c r="G197" i="4"/>
  <c r="G222" i="4"/>
  <c r="H477" i="4"/>
  <c r="H331" i="4"/>
  <c r="H177" i="4"/>
  <c r="G158" i="4"/>
  <c r="G475" i="4"/>
  <c r="H121" i="4"/>
  <c r="H69" i="4"/>
  <c r="H469" i="4"/>
  <c r="G403" i="4"/>
  <c r="G385" i="4"/>
  <c r="H313" i="4"/>
  <c r="G234" i="4"/>
  <c r="H297" i="4"/>
  <c r="G178" i="4"/>
  <c r="H395" i="4"/>
  <c r="H206" i="4"/>
  <c r="H242" i="4"/>
  <c r="H113" i="4"/>
  <c r="H61" i="4"/>
  <c r="H138" i="4"/>
  <c r="H89" i="4"/>
  <c r="G187" i="4"/>
  <c r="H420" i="4"/>
  <c r="G195" i="4"/>
  <c r="H103" i="4"/>
  <c r="H50" i="4"/>
  <c r="H133" i="4"/>
  <c r="H81" i="4"/>
  <c r="G335" i="4"/>
  <c r="G202" i="4"/>
  <c r="G171" i="4"/>
  <c r="G295" i="4"/>
  <c r="G125" i="4"/>
  <c r="G73" i="4"/>
  <c r="G323" i="4"/>
  <c r="H221" i="4"/>
  <c r="G256" i="4"/>
  <c r="G217" i="4"/>
  <c r="H224" i="4"/>
  <c r="H204" i="4"/>
  <c r="H211" i="4"/>
  <c r="H198" i="4"/>
  <c r="G190" i="4"/>
  <c r="F285" i="4"/>
  <c r="F252" i="4"/>
  <c r="G351" i="4"/>
  <c r="H185" i="4"/>
  <c r="H193" i="4"/>
  <c r="G100" i="4"/>
  <c r="G454" i="4"/>
  <c r="G105" i="4"/>
  <c r="G345" i="4"/>
  <c r="H124" i="4"/>
  <c r="H118" i="4"/>
  <c r="G330" i="4"/>
  <c r="F94" i="4"/>
  <c r="H311" i="4"/>
  <c r="F266" i="4"/>
  <c r="G151" i="4"/>
  <c r="G497" i="4"/>
  <c r="H466" i="4"/>
  <c r="H351" i="4"/>
  <c r="H132" i="4"/>
  <c r="H207" i="4"/>
  <c r="H499" i="4"/>
  <c r="H230" i="4"/>
  <c r="H345" i="4"/>
  <c r="H292" i="4"/>
  <c r="G140" i="4"/>
  <c r="H339" i="4"/>
  <c r="H475" i="4"/>
  <c r="G428" i="4"/>
  <c r="H107" i="4"/>
  <c r="H321" i="4"/>
  <c r="G311" i="4"/>
  <c r="F244" i="4"/>
  <c r="H114" i="4"/>
  <c r="G146" i="4"/>
  <c r="H471" i="4"/>
  <c r="H417" i="4"/>
  <c r="H323" i="4"/>
  <c r="G411" i="4"/>
  <c r="H108" i="4"/>
  <c r="F478" i="4"/>
  <c r="F471" i="4"/>
  <c r="G473" i="4"/>
  <c r="H274" i="4"/>
  <c r="G430" i="4"/>
  <c r="H182" i="4"/>
  <c r="G175" i="4"/>
  <c r="G128" i="4"/>
  <c r="H161" i="4"/>
  <c r="H112" i="4"/>
  <c r="F197" i="4"/>
  <c r="F151" i="4"/>
  <c r="H158" i="4"/>
  <c r="G299" i="4"/>
  <c r="G268" i="4"/>
  <c r="G121" i="4"/>
  <c r="G69" i="4"/>
  <c r="H403" i="4"/>
  <c r="H385" i="4"/>
  <c r="H329" i="4"/>
  <c r="H240" i="4"/>
  <c r="F431" i="4"/>
  <c r="F417" i="4"/>
  <c r="G191" i="4"/>
  <c r="H102" i="4"/>
  <c r="H48" i="4"/>
  <c r="G212" i="4"/>
  <c r="G477" i="4"/>
  <c r="G169" i="4"/>
  <c r="G133" i="4"/>
  <c r="G81" i="4"/>
  <c r="G172" i="4"/>
  <c r="F247" i="4"/>
  <c r="F211" i="4"/>
  <c r="F202" i="4"/>
  <c r="F159" i="4"/>
  <c r="H295" i="4"/>
  <c r="H159" i="4"/>
  <c r="H256" i="4"/>
  <c r="G204" i="4"/>
  <c r="H190" i="4"/>
  <c r="H272" i="4"/>
  <c r="H369" i="4"/>
  <c r="H105" i="4"/>
  <c r="F333" i="4"/>
  <c r="F321" i="4"/>
  <c r="G465" i="4"/>
  <c r="G341" i="4"/>
  <c r="H341" i="4"/>
  <c r="H492" i="4"/>
  <c r="G107" i="4"/>
  <c r="F504" i="4"/>
  <c r="F502" i="4"/>
  <c r="H127" i="4"/>
  <c r="H75" i="4"/>
  <c r="G260" i="4"/>
  <c r="H174" i="4"/>
  <c r="H479" i="4"/>
  <c r="G313" i="4"/>
  <c r="G150" i="4"/>
  <c r="G305" i="4"/>
  <c r="G277" i="4"/>
  <c r="G413" i="4"/>
  <c r="G290" i="4"/>
  <c r="G246" i="4"/>
  <c r="F362" i="4"/>
  <c r="H101" i="4"/>
  <c r="G116" i="4"/>
  <c r="G343" i="4"/>
  <c r="H173" i="4"/>
  <c r="G416" i="4"/>
  <c r="G377" i="4"/>
  <c r="G201" i="4"/>
  <c r="H330" i="4"/>
  <c r="H306" i="4"/>
  <c r="G412" i="4"/>
  <c r="G397" i="4"/>
  <c r="F226" i="4"/>
  <c r="H465" i="4"/>
  <c r="H117" i="4"/>
  <c r="H65" i="4"/>
  <c r="G485" i="4"/>
  <c r="G262" i="4"/>
  <c r="G215" i="4"/>
  <c r="G203" i="4"/>
  <c r="H146" i="4"/>
  <c r="H98" i="4"/>
  <c r="H299" i="4"/>
  <c r="H268" i="4"/>
  <c r="H491" i="4"/>
  <c r="G436" i="4"/>
  <c r="H337" i="4"/>
  <c r="G129" i="4"/>
  <c r="G77" i="4"/>
  <c r="H143" i="4"/>
  <c r="H94" i="4"/>
  <c r="H438" i="4"/>
  <c r="G307" i="4"/>
  <c r="H136" i="4"/>
  <c r="H85" i="4"/>
  <c r="G240" i="4"/>
  <c r="G103" i="4"/>
  <c r="G50" i="4"/>
  <c r="G461" i="4"/>
  <c r="H309" i="4"/>
  <c r="G200" i="4"/>
  <c r="G102" i="4"/>
  <c r="G48" i="4"/>
  <c r="H186" i="4"/>
  <c r="H448" i="4"/>
  <c r="H437" i="4"/>
  <c r="H487" i="4"/>
  <c r="H167" i="4"/>
  <c r="H119" i="4"/>
  <c r="G162" i="4"/>
  <c r="G444" i="4"/>
  <c r="F295" i="4"/>
  <c r="F264" i="4"/>
  <c r="G227" i="4"/>
  <c r="G297" i="4"/>
  <c r="G152" i="4"/>
  <c r="G21" i="4" s="1"/>
  <c r="H141" i="4"/>
  <c r="H92" i="4"/>
  <c r="G168" i="4"/>
  <c r="H194" i="4"/>
  <c r="F221" i="4"/>
  <c r="F181" i="4"/>
  <c r="G194" i="4"/>
  <c r="G459" i="4"/>
  <c r="H404" i="4"/>
  <c r="H260" i="4"/>
  <c r="H284" i="4"/>
  <c r="H150" i="4"/>
  <c r="H21" i="4" s="1"/>
  <c r="H446" i="4"/>
  <c r="G319" i="4"/>
  <c r="F191" i="4"/>
  <c r="G143" i="4"/>
  <c r="H314" i="4"/>
  <c r="H181" i="4"/>
  <c r="G359" i="4"/>
  <c r="H197" i="4"/>
  <c r="G183" i="4"/>
  <c r="H405" i="4"/>
  <c r="G405" i="4"/>
  <c r="H58" i="4"/>
  <c r="G415" i="4"/>
  <c r="G160" i="4"/>
  <c r="F152" i="4"/>
  <c r="F21" i="4" s="1"/>
  <c r="G108" i="4"/>
  <c r="G312" i="4"/>
  <c r="G284" i="4"/>
  <c r="G339" i="4"/>
  <c r="G264" i="4"/>
  <c r="G389" i="4"/>
  <c r="H436" i="4"/>
  <c r="H144" i="4"/>
  <c r="G166" i="4"/>
  <c r="G127" i="4"/>
  <c r="G75" i="4"/>
  <c r="G492" i="4"/>
  <c r="G381" i="4"/>
  <c r="F323" i="4"/>
  <c r="F298" i="4"/>
  <c r="H443" i="4"/>
  <c r="G347" i="4"/>
  <c r="H343" i="4"/>
  <c r="H104" i="4"/>
  <c r="H305" i="4"/>
  <c r="G298" i="4"/>
  <c r="H317" i="4"/>
  <c r="H415" i="4"/>
  <c r="G232" i="4"/>
  <c r="H450" i="4"/>
  <c r="H307" i="4"/>
  <c r="G177" i="4"/>
  <c r="G502" i="4"/>
  <c r="G279" i="4"/>
  <c r="G316" i="4"/>
  <c r="H349" i="4"/>
  <c r="H377" i="4"/>
  <c r="H226" i="4"/>
  <c r="H488" i="4"/>
  <c r="H128" i="4"/>
  <c r="G180" i="4"/>
  <c r="G110" i="4"/>
  <c r="BD325" i="11"/>
  <c r="BO325" i="11" s="1"/>
  <c r="BV325" i="11"/>
  <c r="F54" i="4" s="1"/>
  <c r="BE325" i="11"/>
  <c r="BP325" i="11" s="1"/>
  <c r="Q37" i="13" l="1"/>
  <c r="I21" i="4"/>
  <c r="BQ325" i="11"/>
  <c r="BT325" i="11" s="1"/>
  <c r="F386" i="4"/>
  <c r="F366" i="4"/>
  <c r="BX325" i="11"/>
  <c r="H54" i="4" s="1"/>
  <c r="BW325" i="11"/>
  <c r="G54" i="4" s="1"/>
  <c r="H386" i="4" l="1"/>
  <c r="H366" i="4"/>
  <c r="G386" i="4"/>
  <c r="G366" i="4"/>
  <c r="F26" i="4" l="1"/>
  <c r="F25" i="4"/>
  <c r="H20" i="4"/>
  <c r="G20" i="4"/>
  <c r="F20" i="4"/>
  <c r="H19" i="4"/>
  <c r="G19" i="4"/>
  <c r="F19" i="4"/>
  <c r="F29" i="4" l="1"/>
  <c r="H29" i="4"/>
  <c r="G29" i="4"/>
  <c r="W35" i="4" l="1"/>
  <c r="F30" i="4" s="1"/>
  <c r="G30" i="4" l="1"/>
  <c r="N37" i="4" s="1"/>
  <c r="H30" i="4"/>
  <c r="U35" i="4" s="1"/>
  <c r="M35" i="4"/>
  <c r="M37" i="4"/>
  <c r="O35" i="4" l="1"/>
  <c r="Q35" i="4"/>
  <c r="S35" i="4"/>
  <c r="P37" i="4"/>
  <c r="V37" i="4" s="1"/>
  <c r="R37" i="4" l="1"/>
  <c r="H32" i="4"/>
  <c r="S37" i="4"/>
  <c r="T37" i="4"/>
  <c r="U37" i="4"/>
  <c r="Q37" i="4" l="1"/>
</calcChain>
</file>

<file path=xl/comments1.xml><?xml version="1.0" encoding="utf-8"?>
<comments xmlns="http://schemas.openxmlformats.org/spreadsheetml/2006/main">
  <authors>
    <author>Catarina Warfvinge</author>
  </authors>
  <commentList>
    <comment ref="E138" authorId="0" shapeId="0">
      <text>
        <r>
          <rPr>
            <b/>
            <sz val="9"/>
            <color indexed="81"/>
            <rFont val="Tahoma"/>
            <family val="2"/>
          </rPr>
          <t>Catarina Warfvinge:</t>
        </r>
        <r>
          <rPr>
            <sz val="9"/>
            <color indexed="81"/>
            <rFont val="Tahoma"/>
            <family val="2"/>
          </rPr>
          <t xml:space="preserve">
Rökgaskondensering flyttad till kategori 2
Ursprungsmärkt el</t>
        </r>
      </text>
    </comment>
    <comment ref="E139" authorId="0" shapeId="0">
      <text>
        <r>
          <rPr>
            <b/>
            <sz val="9"/>
            <color indexed="81"/>
            <rFont val="Tahoma"/>
            <family val="2"/>
          </rPr>
          <t>Catarina Warfvinge:</t>
        </r>
        <r>
          <rPr>
            <sz val="9"/>
            <color indexed="81"/>
            <rFont val="Tahoma"/>
            <family val="2"/>
          </rPr>
          <t xml:space="preserve">
Korrigerat för 
Ursprungsmärkt el
Sammansättning av avfall
Rökgaskondensering</t>
        </r>
      </text>
    </comment>
    <comment ref="E140" authorId="0" shapeId="0">
      <text>
        <r>
          <rPr>
            <b/>
            <sz val="9"/>
            <color indexed="81"/>
            <rFont val="Tahoma"/>
            <family val="2"/>
          </rPr>
          <t>Catarina Warfvinge:</t>
        </r>
        <r>
          <rPr>
            <sz val="9"/>
            <color indexed="81"/>
            <rFont val="Tahoma"/>
            <family val="2"/>
          </rPr>
          <t xml:space="preserve">
Korrigerat för 
Ursprungsmärkt el
Sammansättning av avfall
Rökgaskondensering</t>
        </r>
      </text>
    </comment>
    <comment ref="E141" authorId="0" shapeId="0">
      <text>
        <r>
          <rPr>
            <b/>
            <sz val="9"/>
            <color indexed="81"/>
            <rFont val="Tahoma"/>
            <family val="2"/>
          </rPr>
          <t>Catarina Warfvinge:</t>
        </r>
        <r>
          <rPr>
            <sz val="9"/>
            <color indexed="81"/>
            <rFont val="Tahoma"/>
            <family val="2"/>
          </rPr>
          <t xml:space="preserve">
Korrigerat för 
Ursprungsmärkt el
Sammansättning av avfall
Rökgaskondensering</t>
        </r>
      </text>
    </comment>
    <comment ref="E156" authorId="0" shapeId="0">
      <text>
        <r>
          <rPr>
            <b/>
            <sz val="9"/>
            <color indexed="81"/>
            <rFont val="Tahoma"/>
            <family val="2"/>
          </rPr>
          <t>Catarina Warfvinge:</t>
        </r>
        <r>
          <rPr>
            <sz val="9"/>
            <color indexed="81"/>
            <rFont val="Tahoma"/>
            <family val="2"/>
          </rPr>
          <t xml:space="preserve">
Ursprungsmärkt el
värmepumparna
Spillvärme till 1
osäker på rökgasreningens ursprung</t>
        </r>
      </text>
    </comment>
    <comment ref="E225" authorId="0" shapeId="0">
      <text>
        <r>
          <rPr>
            <b/>
            <sz val="9"/>
            <color indexed="81"/>
            <rFont val="Tahoma"/>
            <family val="2"/>
          </rPr>
          <t>Catarina Warfvinge:</t>
        </r>
        <r>
          <rPr>
            <sz val="9"/>
            <color indexed="81"/>
            <rFont val="Tahoma"/>
            <family val="2"/>
          </rPr>
          <t xml:space="preserve">
Rökgaskondensering till 2</t>
        </r>
      </text>
    </comment>
    <comment ref="E241" authorId="0" shapeId="0">
      <text>
        <r>
          <rPr>
            <b/>
            <sz val="9"/>
            <color indexed="81"/>
            <rFont val="Tahoma"/>
            <family val="2"/>
          </rPr>
          <t>Catarina Warfvinge:</t>
        </r>
        <r>
          <rPr>
            <sz val="9"/>
            <color indexed="81"/>
            <rFont val="Tahoma"/>
            <family val="2"/>
          </rPr>
          <t xml:space="preserve">
Korrigerat till ursprungsmärkt el</t>
        </r>
      </text>
    </comment>
    <comment ref="E244" authorId="0" shapeId="0">
      <text>
        <r>
          <rPr>
            <b/>
            <sz val="9"/>
            <color indexed="81"/>
            <rFont val="Tahoma"/>
            <family val="2"/>
          </rPr>
          <t>Catarina Warfvinge:</t>
        </r>
        <r>
          <rPr>
            <sz val="9"/>
            <color indexed="81"/>
            <rFont val="Tahoma"/>
            <family val="2"/>
          </rPr>
          <t xml:space="preserve">
Korrigerat för fördelning av avfall</t>
        </r>
      </text>
    </comment>
    <comment ref="E351" authorId="0" shapeId="0">
      <text>
        <r>
          <rPr>
            <b/>
            <sz val="9"/>
            <color indexed="81"/>
            <rFont val="Tahoma"/>
            <family val="2"/>
          </rPr>
          <t>Catarina Warfvinge:</t>
        </r>
        <r>
          <rPr>
            <sz val="9"/>
            <color indexed="81"/>
            <rFont val="Tahoma"/>
            <family val="2"/>
          </rPr>
          <t xml:space="preserve">
Korrigerat
enligt Göran J
Hetvatten korrigerat efter Forum Sthlms mix</t>
        </r>
      </text>
    </comment>
    <comment ref="E374" authorId="0" shapeId="0">
      <text>
        <r>
          <rPr>
            <b/>
            <sz val="9"/>
            <color indexed="81"/>
            <rFont val="Tahoma"/>
            <family val="2"/>
          </rPr>
          <t>Catarina Warfvinge:</t>
        </r>
        <r>
          <rPr>
            <sz val="9"/>
            <color indexed="81"/>
            <rFont val="Tahoma"/>
            <family val="2"/>
          </rPr>
          <t xml:space="preserve">
Korrigerat för ursprungsmärkt el</t>
        </r>
      </text>
    </comment>
    <comment ref="E375" authorId="0" shapeId="0">
      <text>
        <r>
          <rPr>
            <b/>
            <sz val="9"/>
            <color indexed="81"/>
            <rFont val="Tahoma"/>
            <family val="2"/>
          </rPr>
          <t>Catarina Warfvinge:</t>
        </r>
        <r>
          <rPr>
            <sz val="9"/>
            <color indexed="81"/>
            <rFont val="Tahoma"/>
            <family val="2"/>
          </rPr>
          <t xml:space="preserve">
Korrigerat för ursprungsmärkt el</t>
        </r>
      </text>
    </comment>
  </commentList>
</comments>
</file>

<file path=xl/comments2.xml><?xml version="1.0" encoding="utf-8"?>
<comments xmlns="http://schemas.openxmlformats.org/spreadsheetml/2006/main">
  <authors>
    <author>Catarina Warfvinge</author>
  </authors>
  <commentList>
    <comment ref="D4" authorId="0" shapeId="0">
      <text>
        <r>
          <rPr>
            <b/>
            <sz val="9"/>
            <color indexed="81"/>
            <rFont val="Tahoma"/>
            <family val="2"/>
          </rPr>
          <t>Catarina Warfvinge:</t>
        </r>
        <r>
          <rPr>
            <sz val="9"/>
            <color indexed="81"/>
            <rFont val="Tahoma"/>
            <family val="2"/>
          </rPr>
          <t xml:space="preserve">
Korrigerat för 
Ursprungsmärkt el
Sammansättning av avfall
Rökgaskondensering</t>
        </r>
      </text>
    </comment>
    <comment ref="D110" authorId="0" shapeId="0">
      <text>
        <r>
          <rPr>
            <b/>
            <sz val="9"/>
            <color indexed="81"/>
            <rFont val="Tahoma"/>
            <family val="2"/>
          </rPr>
          <t>Catarina Warfvinge:</t>
        </r>
        <r>
          <rPr>
            <sz val="9"/>
            <color indexed="81"/>
            <rFont val="Tahoma"/>
            <family val="2"/>
          </rPr>
          <t xml:space="preserve">
Rökgaskondensering flyttad till kategori 2
Ursprungsmärkt el</t>
        </r>
      </text>
    </comment>
    <comment ref="D111" authorId="0" shapeId="0">
      <text>
        <r>
          <rPr>
            <b/>
            <sz val="9"/>
            <color indexed="81"/>
            <rFont val="Tahoma"/>
            <family val="2"/>
          </rPr>
          <t>Catarina Warfvinge:</t>
        </r>
        <r>
          <rPr>
            <sz val="9"/>
            <color indexed="81"/>
            <rFont val="Tahoma"/>
            <family val="2"/>
          </rPr>
          <t xml:space="preserve">
Korrigerat för 
Ursprungsmärkt el
Sammansättning av avfall
Rökgaskondensering</t>
        </r>
      </text>
    </comment>
    <comment ref="D126" authorId="0" shapeId="0">
      <text>
        <r>
          <rPr>
            <b/>
            <sz val="9"/>
            <color indexed="81"/>
            <rFont val="Tahoma"/>
            <family val="2"/>
          </rPr>
          <t>Catarina Warfvinge:</t>
        </r>
        <r>
          <rPr>
            <sz val="9"/>
            <color indexed="81"/>
            <rFont val="Tahoma"/>
            <family val="2"/>
          </rPr>
          <t xml:space="preserve">
Ursprungsmärkt el
värmepumparna
Spillvärme till 1
osäker på rökgasreningens ursprung</t>
        </r>
      </text>
    </comment>
    <comment ref="D193" authorId="0" shapeId="0">
      <text>
        <r>
          <rPr>
            <b/>
            <sz val="9"/>
            <color indexed="81"/>
            <rFont val="Tahoma"/>
            <family val="2"/>
          </rPr>
          <t>Catarina Warfvinge:</t>
        </r>
        <r>
          <rPr>
            <sz val="9"/>
            <color indexed="81"/>
            <rFont val="Tahoma"/>
            <family val="2"/>
          </rPr>
          <t xml:space="preserve">
Rökgaskondensering till 2</t>
        </r>
      </text>
    </comment>
    <comment ref="D211" authorId="0" shapeId="0">
      <text>
        <r>
          <rPr>
            <b/>
            <sz val="9"/>
            <color indexed="81"/>
            <rFont val="Tahoma"/>
            <family val="2"/>
          </rPr>
          <t>Catarina Warfvinge:</t>
        </r>
        <r>
          <rPr>
            <sz val="9"/>
            <color indexed="81"/>
            <rFont val="Tahoma"/>
            <family val="2"/>
          </rPr>
          <t xml:space="preserve">
Korrigerat till ursprungsmärkt el</t>
        </r>
      </text>
    </comment>
    <comment ref="D214" authorId="0" shapeId="0">
      <text>
        <r>
          <rPr>
            <b/>
            <sz val="9"/>
            <color indexed="81"/>
            <rFont val="Tahoma"/>
            <family val="2"/>
          </rPr>
          <t>Catarina Warfvinge:</t>
        </r>
        <r>
          <rPr>
            <sz val="9"/>
            <color indexed="81"/>
            <rFont val="Tahoma"/>
            <family val="2"/>
          </rPr>
          <t xml:space="preserve">
Korrigerat för fördelning av avfall</t>
        </r>
      </text>
    </comment>
    <comment ref="D281" authorId="0" shapeId="0">
      <text>
        <r>
          <rPr>
            <b/>
            <sz val="9"/>
            <color indexed="81"/>
            <rFont val="Tahoma"/>
            <family val="2"/>
          </rPr>
          <t>Catarina Warfvinge:</t>
        </r>
        <r>
          <rPr>
            <sz val="9"/>
            <color indexed="81"/>
            <rFont val="Tahoma"/>
            <family val="2"/>
          </rPr>
          <t xml:space="preserve">
Korrigerat för 
Ursprungsmärkt el
Sammansättning av avfall
Rökgaskondensering</t>
        </r>
      </text>
    </comment>
    <comment ref="D325" authorId="0" shapeId="0">
      <text>
        <r>
          <rPr>
            <b/>
            <sz val="9"/>
            <color indexed="81"/>
            <rFont val="Tahoma"/>
            <family val="2"/>
          </rPr>
          <t>Catarina Warfvinge:</t>
        </r>
        <r>
          <rPr>
            <sz val="9"/>
            <color indexed="81"/>
            <rFont val="Tahoma"/>
            <family val="2"/>
          </rPr>
          <t xml:space="preserve">
Korrigerat
enligt Göran J
Hetvatten korrigerat efter Forum Sthlms mix</t>
        </r>
      </text>
    </comment>
    <comment ref="D326" authorId="0" shapeId="0">
      <text>
        <r>
          <rPr>
            <b/>
            <sz val="9"/>
            <color indexed="81"/>
            <rFont val="Tahoma"/>
            <family val="2"/>
          </rPr>
          <t>Catarina Warfvinge:</t>
        </r>
        <r>
          <rPr>
            <sz val="9"/>
            <color indexed="81"/>
            <rFont val="Tahoma"/>
            <family val="2"/>
          </rPr>
          <t xml:space="preserve">
Korrigerat för ursprungsmärkt el</t>
        </r>
      </text>
    </comment>
    <comment ref="D348" authorId="0" shapeId="0">
      <text>
        <r>
          <rPr>
            <b/>
            <sz val="9"/>
            <color indexed="81"/>
            <rFont val="Tahoma"/>
            <family val="2"/>
          </rPr>
          <t>Catarina Warfvinge:</t>
        </r>
        <r>
          <rPr>
            <sz val="9"/>
            <color indexed="81"/>
            <rFont val="Tahoma"/>
            <family val="2"/>
          </rPr>
          <t xml:space="preserve">
Korrigerat för ursprungsmärkt el</t>
        </r>
      </text>
    </comment>
    <comment ref="D444" authorId="0" shapeId="0">
      <text>
        <r>
          <rPr>
            <b/>
            <sz val="9"/>
            <color indexed="81"/>
            <rFont val="Tahoma"/>
            <family val="2"/>
          </rPr>
          <t>Catarina Warfvinge:</t>
        </r>
        <r>
          <rPr>
            <sz val="9"/>
            <color indexed="81"/>
            <rFont val="Tahoma"/>
            <family val="2"/>
          </rPr>
          <t xml:space="preserve">
Korrigerat för rökgaskondensering</t>
        </r>
      </text>
    </comment>
  </commentList>
</comments>
</file>

<file path=xl/comments3.xml><?xml version="1.0" encoding="utf-8"?>
<comments xmlns="http://schemas.openxmlformats.org/spreadsheetml/2006/main">
  <authors>
    <author>Göran</author>
    <author>Göran Erselius</author>
  </authors>
  <commentList>
    <comment ref="E4" authorId="0" shapeId="0">
      <text>
        <r>
          <rPr>
            <b/>
            <sz val="9"/>
            <color indexed="81"/>
            <rFont val="Tahoma"/>
            <family val="2"/>
          </rPr>
          <t>Göran:</t>
        </r>
        <r>
          <rPr>
            <sz val="9"/>
            <color indexed="81"/>
            <rFont val="Tahoma"/>
            <family val="2"/>
          </rPr>
          <t xml:space="preserve">
Korrigering med 148,737 för korrigering RGK</t>
        </r>
      </text>
    </comment>
    <comment ref="F4" authorId="0" shapeId="0">
      <text>
        <r>
          <rPr>
            <b/>
            <sz val="9"/>
            <color indexed="81"/>
            <rFont val="Tahoma"/>
            <family val="2"/>
          </rPr>
          <t>Göran:</t>
        </r>
        <r>
          <rPr>
            <sz val="9"/>
            <color indexed="81"/>
            <rFont val="Tahoma"/>
            <family val="2"/>
          </rPr>
          <t xml:space="preserve">
Korrigering med 2,145 för korrigering RGK. 
Allokavtal 1,392</t>
        </r>
      </text>
    </comment>
    <comment ref="K4" authorId="0" shapeId="0">
      <text>
        <r>
          <rPr>
            <b/>
            <sz val="9"/>
            <color indexed="81"/>
            <rFont val="Tahoma"/>
            <family val="2"/>
          </rPr>
          <t>Göran:</t>
        </r>
        <r>
          <rPr>
            <sz val="9"/>
            <color indexed="81"/>
            <rFont val="Tahoma"/>
            <family val="2"/>
          </rPr>
          <t xml:space="preserve">
Korrigering med 420,695 för korrigering RGK.
Allokavtal 18,649+38,799</t>
        </r>
      </text>
    </comment>
    <comment ref="O4" authorId="1" shapeId="0">
      <text>
        <r>
          <rPr>
            <b/>
            <sz val="9"/>
            <color indexed="81"/>
            <rFont val="Tahoma"/>
            <family val="2"/>
          </rPr>
          <t>Göran Erselius:</t>
        </r>
        <r>
          <rPr>
            <sz val="9"/>
            <color indexed="81"/>
            <rFont val="Tahoma"/>
            <family val="2"/>
          </rPr>
          <t xml:space="preserve">
RT flis Söderenergi minus rökgaskondensering 60,313</t>
        </r>
      </text>
    </comment>
    <comment ref="AB4" authorId="0" shapeId="0">
      <text>
        <r>
          <rPr>
            <b/>
            <sz val="9"/>
            <color indexed="81"/>
            <rFont val="Tahoma"/>
            <family val="2"/>
          </rPr>
          <t>Göran:</t>
        </r>
        <r>
          <rPr>
            <sz val="9"/>
            <color indexed="81"/>
            <rFont val="Tahoma"/>
            <family val="2"/>
          </rPr>
          <t xml:space="preserve">
Korrigering med 650,461 för korrigering RGK. Avser allt oförändlat biobränsle, främst GROT och olivkross.
Allokavtal 51065.</t>
        </r>
      </text>
    </comment>
    <comment ref="AE4" authorId="1" shapeId="0">
      <text>
        <r>
          <rPr>
            <b/>
            <sz val="9"/>
            <color indexed="81"/>
            <rFont val="Tahoma"/>
            <family val="2"/>
          </rPr>
          <t>Göran Erselius:</t>
        </r>
        <r>
          <rPr>
            <sz val="9"/>
            <color indexed="81"/>
            <rFont val="Tahoma"/>
            <family val="2"/>
          </rPr>
          <t xml:space="preserve">
Inkl Produktionsamverkan 69,451</t>
        </r>
      </text>
    </comment>
    <comment ref="AF4" authorId="0" shapeId="0">
      <text>
        <r>
          <rPr>
            <b/>
            <sz val="9"/>
            <color indexed="81"/>
            <rFont val="Tahoma"/>
            <family val="2"/>
          </rPr>
          <t>Göran:</t>
        </r>
        <r>
          <rPr>
            <sz val="9"/>
            <color indexed="81"/>
            <rFont val="Tahoma"/>
            <family val="2"/>
          </rPr>
          <t xml:space="preserve">
Separat beräkning av resp KVV bränslefördelning har fördelat rökgaskondenseringens ursprung men korrigering gjord på bränslen så att inte bränslesumma överstiger vad som tillförts.
Förutom Fortum Värmes egna produktion även produktionssamverkan 69,451 (i RT-flis-panna)</t>
        </r>
      </text>
    </comment>
    <comment ref="AI4" authorId="1" shapeId="0">
      <text>
        <r>
          <rPr>
            <b/>
            <sz val="9"/>
            <color indexed="81"/>
            <rFont val="Tahoma"/>
            <family val="2"/>
          </rPr>
          <t>Göran Erselius:</t>
        </r>
        <r>
          <rPr>
            <sz val="9"/>
            <color indexed="81"/>
            <rFont val="Tahoma"/>
            <family val="2"/>
          </rPr>
          <t xml:space="preserve">
Anta samma prodsamv</t>
        </r>
      </text>
    </comment>
    <comment ref="AJ4" authorId="0" shapeId="0">
      <text>
        <r>
          <rPr>
            <b/>
            <sz val="9"/>
            <color indexed="81"/>
            <rFont val="Tahoma"/>
            <family val="2"/>
          </rPr>
          <t>Göran:</t>
        </r>
        <r>
          <rPr>
            <sz val="9"/>
            <color indexed="81"/>
            <rFont val="Tahoma"/>
            <family val="2"/>
          </rPr>
          <t xml:space="preserve">
Egen produktion använder ursprungsmärkt förnybar el (76% vattenkraft (kat 1), 24% biokraft (kat 2)).
VP i produktionssamverkan:
Norrenergi vattenkraft
ÖFV vattenkraft.
Övrigt 55/45
Allokavtal. 97,349+265,651</t>
        </r>
      </text>
    </comment>
    <comment ref="AK4" authorId="0" shapeId="0">
      <text>
        <r>
          <rPr>
            <b/>
            <sz val="9"/>
            <color indexed="81"/>
            <rFont val="Tahoma"/>
            <family val="2"/>
          </rPr>
          <t>Göran:</t>
        </r>
        <r>
          <rPr>
            <sz val="9"/>
            <color indexed="81"/>
            <rFont val="Tahoma"/>
            <family val="2"/>
          </rPr>
          <t xml:space="preserve">
Egen produktion använder ursprungsmärkt förnybar el (76% vattenkraft (kat 1), 24% biokraft (kat 2)).
VP i produktionssamverkan:
Norrenergi vattenkraft
ÖFV vattenkraft.
Övrigt 55/45</t>
        </r>
      </text>
    </comment>
    <comment ref="AL4" authorId="0" shapeId="0">
      <text>
        <r>
          <rPr>
            <b/>
            <sz val="9"/>
            <color indexed="81"/>
            <rFont val="Tahoma"/>
            <family val="2"/>
          </rPr>
          <t>Göran:</t>
        </r>
        <r>
          <rPr>
            <sz val="9"/>
            <color indexed="81"/>
            <rFont val="Tahoma"/>
            <family val="2"/>
          </rPr>
          <t xml:space="preserve">
Egen produktion använder ursprungsmärkt förnybar el (76% vattenkraft (kat 1), 24% biokraft (kat 2)).
VP i produktionssamverkan:
Norrenergi vattenkraft
ÖFV vattenkraft.
Övrigt 55/45</t>
        </r>
      </text>
    </comment>
    <comment ref="AN4" authorId="0" shapeId="0">
      <text>
        <r>
          <rPr>
            <b/>
            <sz val="9"/>
            <color indexed="81"/>
            <rFont val="Tahoma"/>
            <family val="2"/>
          </rPr>
          <t>Göran:</t>
        </r>
        <r>
          <rPr>
            <sz val="9"/>
            <color indexed="81"/>
            <rFont val="Tahoma"/>
            <family val="2"/>
          </rPr>
          <t xml:space="preserve">
Egen produktion använder ursprungsmärkt förnybar el (76% vattenkraft (kat 1), 24% biokraft (kat 2)).</t>
        </r>
      </text>
    </comment>
    <comment ref="AO4" authorId="0" shapeId="0">
      <text>
        <r>
          <rPr>
            <b/>
            <sz val="9"/>
            <color indexed="81"/>
            <rFont val="Tahoma"/>
            <family val="2"/>
          </rPr>
          <t>Göran:</t>
        </r>
        <r>
          <rPr>
            <sz val="9"/>
            <color indexed="81"/>
            <rFont val="Tahoma"/>
            <family val="2"/>
          </rPr>
          <t xml:space="preserve">
Egen produktion använder ursprungsmärkt förnybar el (76% vattenkraft (kat 1), 24% biokraft (kat 2)).</t>
        </r>
      </text>
    </comment>
    <comment ref="BB4" authorId="0" shapeId="0">
      <text>
        <r>
          <rPr>
            <b/>
            <sz val="9"/>
            <color indexed="81"/>
            <rFont val="Tahoma"/>
            <family val="2"/>
          </rPr>
          <t>Göran:</t>
        </r>
        <r>
          <rPr>
            <sz val="9"/>
            <color indexed="81"/>
            <rFont val="Tahoma"/>
            <family val="2"/>
          </rPr>
          <t xml:space="preserve">
Bränslefördelning känd för hela inköpta leveransen. Detta har fördelats ut på respektive bränsle.</t>
        </r>
      </text>
    </comment>
    <comment ref="BJ4" authorId="1" shapeId="0">
      <text>
        <r>
          <rPr>
            <b/>
            <sz val="9"/>
            <color indexed="81"/>
            <rFont val="Tahoma"/>
            <family val="2"/>
          </rPr>
          <t>Göran Erselius:</t>
        </r>
        <r>
          <rPr>
            <sz val="9"/>
            <color indexed="81"/>
            <rFont val="Tahoma"/>
            <family val="2"/>
          </rPr>
          <t xml:space="preserve">
allokavtal 2,117</t>
        </r>
      </text>
    </comment>
    <comment ref="BL4" authorId="0" shapeId="0">
      <text>
        <r>
          <rPr>
            <b/>
            <sz val="9"/>
            <color indexed="81"/>
            <rFont val="Tahoma"/>
            <family val="2"/>
          </rPr>
          <t>Göran:</t>
        </r>
        <r>
          <rPr>
            <sz val="9"/>
            <color indexed="81"/>
            <rFont val="Tahoma"/>
            <family val="2"/>
          </rPr>
          <t xml:space="preserve">
All el för fjärrvärmeproduktion är förnybar. Hjälpel för elproduktion antas fördelas enligt 55/45.
Produktionssamverkan:
Söderenergi biokraft (kat 2)
E.ON ospec (55/45)
Norrenergi vattenkraft (kat 1)
Södertörn ospec (55/45)</t>
        </r>
      </text>
    </comment>
  </commentList>
</comments>
</file>

<file path=xl/sharedStrings.xml><?xml version="1.0" encoding="utf-8"?>
<sst xmlns="http://schemas.openxmlformats.org/spreadsheetml/2006/main" count="1734" uniqueCount="755">
  <si>
    <t>Umeå</t>
  </si>
  <si>
    <t>Stockholm</t>
  </si>
  <si>
    <t>Lund</t>
  </si>
  <si>
    <t>Luleå</t>
  </si>
  <si>
    <t>Norrköping</t>
  </si>
  <si>
    <t>Kalmar</t>
  </si>
  <si>
    <t>Karlstad</t>
  </si>
  <si>
    <t>Sundsvall</t>
  </si>
  <si>
    <t>Sveg</t>
  </si>
  <si>
    <t>Falun</t>
  </si>
  <si>
    <t>Uppsala</t>
  </si>
  <si>
    <t>Jönköping</t>
  </si>
  <si>
    <t>Västervik</t>
  </si>
  <si>
    <t>Visby</t>
  </si>
  <si>
    <t>Växjö</t>
  </si>
  <si>
    <t>Malung</t>
  </si>
  <si>
    <t>Malmö</t>
  </si>
  <si>
    <t>Bankeryd</t>
  </si>
  <si>
    <t>Järfälla</t>
  </si>
  <si>
    <t>Eksjö</t>
  </si>
  <si>
    <t>Södertälje</t>
  </si>
  <si>
    <t>Gränna</t>
  </si>
  <si>
    <t>Habo</t>
  </si>
  <si>
    <t>Ingatorp</t>
  </si>
  <si>
    <t>Mariannelund</t>
  </si>
  <si>
    <t>Vallentuna</t>
  </si>
  <si>
    <t>Norrahammar</t>
  </si>
  <si>
    <t>Nässjö</t>
  </si>
  <si>
    <t>Rydaholm</t>
  </si>
  <si>
    <t>Skillingaryd</t>
  </si>
  <si>
    <t>Tranås</t>
  </si>
  <si>
    <t>Vaggeryd</t>
  </si>
  <si>
    <t>Värnamo</t>
  </si>
  <si>
    <t>Sävsjö</t>
  </si>
  <si>
    <t>Anneberg</t>
  </si>
  <si>
    <t>Bodafors</t>
  </si>
  <si>
    <t>Solfångare</t>
  </si>
  <si>
    <t>Solceller</t>
  </si>
  <si>
    <t>Solel</t>
  </si>
  <si>
    <t>Nät</t>
  </si>
  <si>
    <t>Alfta</t>
  </si>
  <si>
    <t>Alingsås</t>
  </si>
  <si>
    <t>Alvesta</t>
  </si>
  <si>
    <t>Ankarsrum</t>
  </si>
  <si>
    <t>Arboga</t>
  </si>
  <si>
    <t>Bollnäs</t>
  </si>
  <si>
    <t>Arbrå</t>
  </si>
  <si>
    <t>Arvika</t>
  </si>
  <si>
    <t>Askersund</t>
  </si>
  <si>
    <t>Avesta</t>
  </si>
  <si>
    <t>Bara</t>
  </si>
  <si>
    <t>Timrå</t>
  </si>
  <si>
    <t>Bjurholm</t>
  </si>
  <si>
    <t>Örnsköldsvik</t>
  </si>
  <si>
    <t>Bjästa</t>
  </si>
  <si>
    <t>Skellefteå</t>
  </si>
  <si>
    <t>Boliden</t>
  </si>
  <si>
    <t>Bollstabruk</t>
  </si>
  <si>
    <t>Motala</t>
  </si>
  <si>
    <t>Borensberg</t>
  </si>
  <si>
    <t>Borlänge</t>
  </si>
  <si>
    <t>Borås</t>
  </si>
  <si>
    <t>Boxholm</t>
  </si>
  <si>
    <t>Braås</t>
  </si>
  <si>
    <t>Bredbyn</t>
  </si>
  <si>
    <t>Bro</t>
  </si>
  <si>
    <t>Broby</t>
  </si>
  <si>
    <t>Bromölla</t>
  </si>
  <si>
    <t>Bräcke</t>
  </si>
  <si>
    <t>Ronneby</t>
  </si>
  <si>
    <t>Ronneby Miljö och Teknik AB</t>
  </si>
  <si>
    <t>Bräkne-Hoby</t>
  </si>
  <si>
    <t>Bureå</t>
  </si>
  <si>
    <t>Burträsk</t>
  </si>
  <si>
    <t>Byske</t>
  </si>
  <si>
    <t>Bålsta</t>
  </si>
  <si>
    <t>Degerfors</t>
  </si>
  <si>
    <t>Dorotea</t>
  </si>
  <si>
    <t>Edsbyn</t>
  </si>
  <si>
    <t>Kungsbacka</t>
  </si>
  <si>
    <t>Enköping</t>
  </si>
  <si>
    <t>Eslöv</t>
  </si>
  <si>
    <t>Eskilstuna</t>
  </si>
  <si>
    <t>Fagersta</t>
  </si>
  <si>
    <t>Falkenberg</t>
  </si>
  <si>
    <t>Falköping</t>
  </si>
  <si>
    <t>Filipstad</t>
  </si>
  <si>
    <t>Finspång</t>
  </si>
  <si>
    <t>Kristianstad</t>
  </si>
  <si>
    <t>Fjälkinge</t>
  </si>
  <si>
    <t>Flen</t>
  </si>
  <si>
    <t>Floby</t>
  </si>
  <si>
    <t>Fristad</t>
  </si>
  <si>
    <t>Fritsla</t>
  </si>
  <si>
    <t>Ånge</t>
  </si>
  <si>
    <t>Fränsta</t>
  </si>
  <si>
    <t>Lindesberg</t>
  </si>
  <si>
    <t>Frövi</t>
  </si>
  <si>
    <t>Ljusdal</t>
  </si>
  <si>
    <t>Färila</t>
  </si>
  <si>
    <t>Krokom</t>
  </si>
  <si>
    <t>Gamleby</t>
  </si>
  <si>
    <t>Gnesta</t>
  </si>
  <si>
    <t>Grums</t>
  </si>
  <si>
    <t>Grycksbo</t>
  </si>
  <si>
    <t>Grythyttan</t>
  </si>
  <si>
    <t>Lerum</t>
  </si>
  <si>
    <t>Gråbo</t>
  </si>
  <si>
    <t>Ludvika</t>
  </si>
  <si>
    <t>Grängesberg</t>
  </si>
  <si>
    <t>Säter</t>
  </si>
  <si>
    <t>Gustavsberg</t>
  </si>
  <si>
    <t>Gällstad</t>
  </si>
  <si>
    <t>Götene</t>
  </si>
  <si>
    <t>Norrtälje</t>
  </si>
  <si>
    <t>Hallstavik</t>
  </si>
  <si>
    <t>Halmstad</t>
  </si>
  <si>
    <t>Haparanda</t>
  </si>
  <si>
    <t>Heby</t>
  </si>
  <si>
    <t>Hede</t>
  </si>
  <si>
    <t>Hedemora</t>
  </si>
  <si>
    <t>Hemse</t>
  </si>
  <si>
    <t>Hjo</t>
  </si>
  <si>
    <t>Hofors</t>
  </si>
  <si>
    <t>Holmsund</t>
  </si>
  <si>
    <t>Horndal</t>
  </si>
  <si>
    <t>Hudiksvall</t>
  </si>
  <si>
    <t>Husum</t>
  </si>
  <si>
    <t>Landskrona</t>
  </si>
  <si>
    <t>Hällbybrunn</t>
  </si>
  <si>
    <t>Hällefors</t>
  </si>
  <si>
    <t>Hällekis</t>
  </si>
  <si>
    <t>Härnösand</t>
  </si>
  <si>
    <t>Hässleholm</t>
  </si>
  <si>
    <t>Hörby</t>
  </si>
  <si>
    <t>Hörnefors</t>
  </si>
  <si>
    <t>Höör</t>
  </si>
  <si>
    <t>Ingelstad</t>
  </si>
  <si>
    <t>Insjön</t>
  </si>
  <si>
    <t>Jokkmokk</t>
  </si>
  <si>
    <t>Sandviken</t>
  </si>
  <si>
    <t>Järna</t>
  </si>
  <si>
    <t>Järvsö</t>
  </si>
  <si>
    <t>Jörn</t>
  </si>
  <si>
    <t>Kalix</t>
  </si>
  <si>
    <t>Kallinge</t>
  </si>
  <si>
    <t>Karlsborg</t>
  </si>
  <si>
    <t>Karlskrona</t>
  </si>
  <si>
    <t>Katrineholm</t>
  </si>
  <si>
    <t>Karlshamn</t>
  </si>
  <si>
    <t>Kil</t>
  </si>
  <si>
    <t>Kilafors</t>
  </si>
  <si>
    <t>Kisa</t>
  </si>
  <si>
    <t>Klintehamn</t>
  </si>
  <si>
    <t>Klippan</t>
  </si>
  <si>
    <t>Knivsta</t>
  </si>
  <si>
    <t>Köping</t>
  </si>
  <si>
    <t>Kolsva</t>
  </si>
  <si>
    <t>Lycksele</t>
  </si>
  <si>
    <t>Kristineberg</t>
  </si>
  <si>
    <t>Kristinehamn</t>
  </si>
  <si>
    <t>Kungsängen</t>
  </si>
  <si>
    <t>Kungsör</t>
  </si>
  <si>
    <t>Kåge</t>
  </si>
  <si>
    <t>Ljungby</t>
  </si>
  <si>
    <t>Lagan</t>
  </si>
  <si>
    <t>Lammhult</t>
  </si>
  <si>
    <t>Laxå</t>
  </si>
  <si>
    <t>Leksand</t>
  </si>
  <si>
    <t>Ljungaverk</t>
  </si>
  <si>
    <t>Lysekil</t>
  </si>
  <si>
    <t>Sollefteå</t>
  </si>
  <si>
    <t>Långsele</t>
  </si>
  <si>
    <t>Långshyttan</t>
  </si>
  <si>
    <t>Lövånger</t>
  </si>
  <si>
    <t>Malå</t>
  </si>
  <si>
    <t>Strängnäs</t>
  </si>
  <si>
    <t>Mariestad</t>
  </si>
  <si>
    <t>Mjölby</t>
  </si>
  <si>
    <t>Mora</t>
  </si>
  <si>
    <t>Morgongåva</t>
  </si>
  <si>
    <t>Munkfors</t>
  </si>
  <si>
    <t>Mölndal</t>
  </si>
  <si>
    <t>Mölnlycke</t>
  </si>
  <si>
    <t>Mönsterås</t>
  </si>
  <si>
    <t>Nora</t>
  </si>
  <si>
    <t>Nordmaling</t>
  </si>
  <si>
    <t>Piteå</t>
  </si>
  <si>
    <t>Norrfjärden</t>
  </si>
  <si>
    <t>Norsjö</t>
  </si>
  <si>
    <t>Nybro</t>
  </si>
  <si>
    <t>Nykvarn</t>
  </si>
  <si>
    <t>Nyköping</t>
  </si>
  <si>
    <t>Nynäshamn</t>
  </si>
  <si>
    <t>Näsåker</t>
  </si>
  <si>
    <t>Odensbacken</t>
  </si>
  <si>
    <t>Orsa</t>
  </si>
  <si>
    <t>Osby</t>
  </si>
  <si>
    <t>Oskarshamn</t>
  </si>
  <si>
    <t>Oxelösund</t>
  </si>
  <si>
    <t>Perstorp</t>
  </si>
  <si>
    <t>Surahammar</t>
  </si>
  <si>
    <t>Ramnäs</t>
  </si>
  <si>
    <t>Ramsele</t>
  </si>
  <si>
    <t>Rimbo</t>
  </si>
  <si>
    <t>Rosvik</t>
  </si>
  <si>
    <t>Rottne</t>
  </si>
  <si>
    <t>Rundvik</t>
  </si>
  <si>
    <t>Ryd</t>
  </si>
  <si>
    <t>Rättvik</t>
  </si>
  <si>
    <t>Simrishamn</t>
  </si>
  <si>
    <t>Sjulnäs</t>
  </si>
  <si>
    <t>Trollhättan</t>
  </si>
  <si>
    <t>Sjöbo</t>
  </si>
  <si>
    <t>Skara</t>
  </si>
  <si>
    <t>Skinnskatteberg</t>
  </si>
  <si>
    <t>Skoghall</t>
  </si>
  <si>
    <t>Skutskär</t>
  </si>
  <si>
    <t>Skåre</t>
  </si>
  <si>
    <t>Skärblacka</t>
  </si>
  <si>
    <t>Skövde</t>
  </si>
  <si>
    <t>Slite</t>
  </si>
  <si>
    <t>Smedjebacken</t>
  </si>
  <si>
    <t>Smedjebacken Energi AB</t>
  </si>
  <si>
    <t>Staffanstorp</t>
  </si>
  <si>
    <t>Storfors</t>
  </si>
  <si>
    <t>Sundby Park</t>
  </si>
  <si>
    <t>Sunne</t>
  </si>
  <si>
    <t>Svalöv</t>
  </si>
  <si>
    <t>Svartå</t>
  </si>
  <si>
    <t>Svenljunga</t>
  </si>
  <si>
    <t>Svärdsjö</t>
  </si>
  <si>
    <t>Sävar</t>
  </si>
  <si>
    <t>Söderhamn</t>
  </si>
  <si>
    <t>Tidaholm</t>
  </si>
  <si>
    <t>Tierp</t>
  </si>
  <si>
    <t>Tollarp</t>
  </si>
  <si>
    <t>Tomelilla</t>
  </si>
  <si>
    <t>Torsby</t>
  </si>
  <si>
    <t>Torsång</t>
  </si>
  <si>
    <t>Trelleborg</t>
  </si>
  <si>
    <t>Tyringe</t>
  </si>
  <si>
    <t>Tärnsjö</t>
  </si>
  <si>
    <t>Uddevalla</t>
  </si>
  <si>
    <t>Ulricehamn</t>
  </si>
  <si>
    <t>Vadstena</t>
  </si>
  <si>
    <t>Vedevåg</t>
  </si>
  <si>
    <t>Vilhelmina</t>
  </si>
  <si>
    <t>Vimmerby</t>
  </si>
  <si>
    <t>Vindeln</t>
  </si>
  <si>
    <t>Virsbo</t>
  </si>
  <si>
    <t>Vislanda</t>
  </si>
  <si>
    <t>Vittangi</t>
  </si>
  <si>
    <t>Vårgårda</t>
  </si>
  <si>
    <t>Vänersborg</t>
  </si>
  <si>
    <t>Vännäs</t>
  </si>
  <si>
    <t>Västerås</t>
  </si>
  <si>
    <t>Ystad</t>
  </si>
  <si>
    <t>Åhus</t>
  </si>
  <si>
    <t>Åkers styckebruk</t>
  </si>
  <si>
    <t>Åmål</t>
  </si>
  <si>
    <t>Åseda</t>
  </si>
  <si>
    <t>Åtorp</t>
  </si>
  <si>
    <t>Älmhult</t>
  </si>
  <si>
    <t>Älvsbyn</t>
  </si>
  <si>
    <t>Ängelholm</t>
  </si>
  <si>
    <t>Ärla</t>
  </si>
  <si>
    <t>Örbyhus</t>
  </si>
  <si>
    <t>Örkelljunga</t>
  </si>
  <si>
    <t>Östervåla</t>
  </si>
  <si>
    <t>Överkalix</t>
  </si>
  <si>
    <t>Övertorneå</t>
  </si>
  <si>
    <t>Totalt</t>
  </si>
  <si>
    <t>BRONS</t>
  </si>
  <si>
    <t>Arvidsjaur</t>
  </si>
  <si>
    <t>Bengtsfors</t>
  </si>
  <si>
    <t>Bjursås</t>
  </si>
  <si>
    <t>Lantmännen Agrovärme AB</t>
  </si>
  <si>
    <t>Bjärnum</t>
  </si>
  <si>
    <t>Bällstaberg</t>
  </si>
  <si>
    <t>Coop</t>
  </si>
  <si>
    <t>Delsbo</t>
  </si>
  <si>
    <t>Drefviken</t>
  </si>
  <si>
    <t>Ed</t>
  </si>
  <si>
    <t>Ekenäs sjön</t>
  </si>
  <si>
    <t>Frödinge</t>
  </si>
  <si>
    <t>Gisle</t>
  </si>
  <si>
    <t>Grästorp</t>
  </si>
  <si>
    <t>Gullringen</t>
  </si>
  <si>
    <t>Gällivare-Malmberget</t>
  </si>
  <si>
    <t>Hallstahammar</t>
  </si>
  <si>
    <t>Henja</t>
  </si>
  <si>
    <t>Hestra</t>
  </si>
  <si>
    <t>Holsby</t>
  </si>
  <si>
    <t>Horred</t>
  </si>
  <si>
    <t>Täby</t>
  </si>
  <si>
    <t>Hägernäs</t>
  </si>
  <si>
    <t>Höganäs</t>
  </si>
  <si>
    <t>Iggesund</t>
  </si>
  <si>
    <t>Junsele</t>
  </si>
  <si>
    <t>Kalmarsand</t>
  </si>
  <si>
    <t>Kiruna C</t>
  </si>
  <si>
    <t>Kopparberg</t>
  </si>
  <si>
    <t>Kvicksund</t>
  </si>
  <si>
    <t>Kvissleby</t>
  </si>
  <si>
    <t>Vara</t>
  </si>
  <si>
    <t>Kvänum</t>
  </si>
  <si>
    <t>Kälarne</t>
  </si>
  <si>
    <t>Lidbacken</t>
  </si>
  <si>
    <t>Ljusne</t>
  </si>
  <si>
    <t>Markaryd</t>
  </si>
  <si>
    <t>Matfors</t>
  </si>
  <si>
    <t>Moheda</t>
  </si>
  <si>
    <t>Mullsjö</t>
  </si>
  <si>
    <t>Munkedal</t>
  </si>
  <si>
    <t>Näsviken</t>
  </si>
  <si>
    <t>Olofström</t>
  </si>
  <si>
    <t>Ornäs</t>
  </si>
  <si>
    <t>Robertsfors</t>
  </si>
  <si>
    <t>Råneå</t>
  </si>
  <si>
    <t>Rörvik</t>
  </si>
  <si>
    <t>Saltsjöbaden</t>
  </si>
  <si>
    <t>Skultorp</t>
  </si>
  <si>
    <t>Skurup</t>
  </si>
  <si>
    <t>Skällsta</t>
  </si>
  <si>
    <t>Spillvattennät</t>
  </si>
  <si>
    <t>St Skedvi</t>
  </si>
  <si>
    <t>Storebro</t>
  </si>
  <si>
    <t>Storuman</t>
  </si>
  <si>
    <t>Stöpen</t>
  </si>
  <si>
    <t>Sura</t>
  </si>
  <si>
    <t>Söderbärke</t>
  </si>
  <si>
    <t>Söderköping</t>
  </si>
  <si>
    <t>Södra Vi</t>
  </si>
  <si>
    <t>Sörforsa</t>
  </si>
  <si>
    <t>Trosa</t>
  </si>
  <si>
    <t>Träslövsläge</t>
  </si>
  <si>
    <t>Vagnhärad</t>
  </si>
  <si>
    <t>Vansbro</t>
  </si>
  <si>
    <t>Vara Värme AB</t>
  </si>
  <si>
    <t>Vaxholm</t>
  </si>
  <si>
    <t>Veddige</t>
  </si>
  <si>
    <t>Vejbystrand</t>
  </si>
  <si>
    <t>Vingåker</t>
  </si>
  <si>
    <t>Västerdala</t>
  </si>
  <si>
    <t>Västerskog</t>
  </si>
  <si>
    <t>Åtvidaberg</t>
  </si>
  <si>
    <t>Ödeshög</t>
  </si>
  <si>
    <t>Österåker</t>
  </si>
  <si>
    <t>GULD alt 1</t>
  </si>
  <si>
    <t>GULD alt 2</t>
  </si>
  <si>
    <t>SILVER alt 1</t>
  </si>
  <si>
    <t>SILVER alt 2</t>
  </si>
  <si>
    <t>Spillvärme</t>
  </si>
  <si>
    <t>Elektra Värme AB</t>
  </si>
  <si>
    <t>Alvesta Energi AB</t>
  </si>
  <si>
    <t>Västervik Miljö &amp; Energi AB</t>
  </si>
  <si>
    <t>Nässjö Affärsverk AB</t>
  </si>
  <si>
    <t>Arboga Energi AB</t>
  </si>
  <si>
    <t>Bollnäs Energi AB</t>
  </si>
  <si>
    <t>Arvidsjaurs Energi AB</t>
  </si>
  <si>
    <t>Jönköping Energi AB</t>
  </si>
  <si>
    <t>Bengtsfors Energi</t>
  </si>
  <si>
    <t>Bergby</t>
  </si>
  <si>
    <t>Umeå Energi AB</t>
  </si>
  <si>
    <t>Falu Energi &amp; Vatten AB</t>
  </si>
  <si>
    <t>Övik Energi AB</t>
  </si>
  <si>
    <t>Blomstermåla</t>
  </si>
  <si>
    <t>Skellefteå Kraft AB</t>
  </si>
  <si>
    <t>Tekniska Verken i Linköping AB</t>
  </si>
  <si>
    <t>Borgholm Energi AB</t>
  </si>
  <si>
    <t>Borgholm</t>
  </si>
  <si>
    <t>Borlänge Energi AB</t>
  </si>
  <si>
    <t>Borås Energi och Miljö AB</t>
  </si>
  <si>
    <t>Växjö Energi AB</t>
  </si>
  <si>
    <t>Broakulla</t>
  </si>
  <si>
    <t>Jämtkraft AB</t>
  </si>
  <si>
    <t>Brunflo</t>
  </si>
  <si>
    <t>Bångbro</t>
  </si>
  <si>
    <t>Degerfors Energi AB</t>
  </si>
  <si>
    <t>Eda</t>
  </si>
  <si>
    <t>Eksjö Energi AB</t>
  </si>
  <si>
    <t>Emmaboda</t>
  </si>
  <si>
    <t>Ena Energi AB</t>
  </si>
  <si>
    <t>Eskilstuna Energi &amp; Miljö AB</t>
  </si>
  <si>
    <t>Västerbergslagens Energi AB</t>
  </si>
  <si>
    <t>Falkenberg Energi AB</t>
  </si>
  <si>
    <t>Falbygdens Energi AB</t>
  </si>
  <si>
    <t>Rindi Energi AB</t>
  </si>
  <si>
    <t>Finspångs Tekniska Verk AB</t>
  </si>
  <si>
    <t>C4 Energi AB</t>
  </si>
  <si>
    <t>Fliseryd</t>
  </si>
  <si>
    <t>Lerum Fjärrvärme AB</t>
  </si>
  <si>
    <t>Floda</t>
  </si>
  <si>
    <t>Forsbacka</t>
  </si>
  <si>
    <t>Ånge Energi AB</t>
  </si>
  <si>
    <t>Linde Energi AB</t>
  </si>
  <si>
    <t>Ljusdal Energi AB</t>
  </si>
  <si>
    <t>Gislaved Energi AB</t>
  </si>
  <si>
    <t>Gullspång</t>
  </si>
  <si>
    <t>Hedemora Energi AB</t>
  </si>
  <si>
    <t>Ulricehamns Energi AB</t>
  </si>
  <si>
    <t>Mälarenergi AB</t>
  </si>
  <si>
    <t>Norrtälje Energi AB</t>
  </si>
  <si>
    <t>Sala-Heby Energi AB</t>
  </si>
  <si>
    <t>Hedesunda</t>
  </si>
  <si>
    <t>Öresundskraft AB</t>
  </si>
  <si>
    <t>Gotlands Energi AB</t>
  </si>
  <si>
    <t>Hjärnarp</t>
  </si>
  <si>
    <t>Södertörns Fjärrvärme AB</t>
  </si>
  <si>
    <t>Huddinge</t>
  </si>
  <si>
    <t>Hässleholm Miljö AB</t>
  </si>
  <si>
    <t>Jokkmokks Värmeverk AB</t>
  </si>
  <si>
    <t>Affärsverken Karlskrona AB</t>
  </si>
  <si>
    <t>Kalmar Energi Värme AB</t>
  </si>
  <si>
    <t>Karlshamn Energi AB</t>
  </si>
  <si>
    <t>Karlstads Energi AB</t>
  </si>
  <si>
    <t xml:space="preserve">Katrinefors </t>
  </si>
  <si>
    <t>Kils Energi AB</t>
  </si>
  <si>
    <t>Tekniska Verken i Kiruna AB</t>
  </si>
  <si>
    <t>Sundsvall Energi AB</t>
  </si>
  <si>
    <t>Lidhult</t>
  </si>
  <si>
    <t>Uddevalla Energi AB</t>
  </si>
  <si>
    <t>Ljungskile</t>
  </si>
  <si>
    <t>Luleå Energi AB</t>
  </si>
  <si>
    <t>Lyrestad</t>
  </si>
  <si>
    <t>Långasjö</t>
  </si>
  <si>
    <t>Löttorp</t>
  </si>
  <si>
    <t>Malmköping</t>
  </si>
  <si>
    <t>Mjölby-Svartådalen Energi AB</t>
  </si>
  <si>
    <t>Moliden</t>
  </si>
  <si>
    <t>Norberg</t>
  </si>
  <si>
    <t>Ockelbo</t>
  </si>
  <si>
    <t>Olofströms Kraft AB</t>
  </si>
  <si>
    <t>Fjärrvärme i Osby AB</t>
  </si>
  <si>
    <t>Oskarshamn Energi AB</t>
  </si>
  <si>
    <t>Oxelö Energi AB</t>
  </si>
  <si>
    <t>Perstorps Fjärrvärme AB</t>
  </si>
  <si>
    <t>Surahammars Kommunal Teknik AB</t>
  </si>
  <si>
    <t>Reftele</t>
  </si>
  <si>
    <t>Värnamo Energi AB</t>
  </si>
  <si>
    <t>Rättviks Teknik AB</t>
  </si>
  <si>
    <t>Rörberg</t>
  </si>
  <si>
    <t>Sävsjö Energi AB</t>
  </si>
  <si>
    <t>Vaggeryds Energi AB</t>
  </si>
  <si>
    <t>Hammarö Energi AB</t>
  </si>
  <si>
    <t>Skogskyrkogården</t>
  </si>
  <si>
    <t>Skövde Värmeverk AB</t>
  </si>
  <si>
    <t>Sollentuna Energi AB</t>
  </si>
  <si>
    <t>Stenkullen</t>
  </si>
  <si>
    <t>Stenungsund</t>
  </si>
  <si>
    <t>Stora Höga</t>
  </si>
  <si>
    <t>Strömsnäsbruk</t>
  </si>
  <si>
    <t>Söderenergi AB</t>
  </si>
  <si>
    <t>Söderenergi</t>
  </si>
  <si>
    <t>Söderfors</t>
  </si>
  <si>
    <t>Tidaholms Energi AB</t>
  </si>
  <si>
    <t>Tierps Fjärrvärme AB</t>
  </si>
  <si>
    <t>Timmersdala</t>
  </si>
  <si>
    <t>Tranås Energi AB</t>
  </si>
  <si>
    <t>Trelleborgs Fjärrvärme AB</t>
  </si>
  <si>
    <t>Trollhättan Energi AB</t>
  </si>
  <si>
    <t>Varberg Energi AB</t>
  </si>
  <si>
    <t>Töreboda</t>
  </si>
  <si>
    <t>Vissefjärda</t>
  </si>
  <si>
    <t>Vännäsby</t>
  </si>
  <si>
    <t>VännäsInd.</t>
  </si>
  <si>
    <t>Ystad Energi AB</t>
  </si>
  <si>
    <t>Älvdalen</t>
  </si>
  <si>
    <t>Örkelljunga Fjärrvärmeverk AB</t>
  </si>
  <si>
    <t>Örsundsbro</t>
  </si>
  <si>
    <t>Fjärrkyla</t>
  </si>
  <si>
    <t>Byggnadens energiposter</t>
  </si>
  <si>
    <t>Indikator 4 Energislag</t>
  </si>
  <si>
    <t>Energikälla</t>
  </si>
  <si>
    <t>Fjärrkyla, egendefinierad</t>
  </si>
  <si>
    <t>Algutsboda</t>
  </si>
  <si>
    <t>Friggesund</t>
  </si>
  <si>
    <t>Funäsdalen</t>
  </si>
  <si>
    <t>Hagaström</t>
  </si>
  <si>
    <t xml:space="preserve">Fjärrvärme </t>
  </si>
  <si>
    <t>Egendefinerat bränsle</t>
  </si>
  <si>
    <t xml:space="preserve">Indikatorbetyg  </t>
  </si>
  <si>
    <t>Kontroll</t>
  </si>
  <si>
    <t>Kärnkraftsel</t>
  </si>
  <si>
    <t>Arvika Fjärrvärme AB</t>
  </si>
  <si>
    <t>Summa GWh</t>
  </si>
  <si>
    <t>1     GWh</t>
  </si>
  <si>
    <t>2     GWh</t>
  </si>
  <si>
    <t>4     GWh</t>
  </si>
  <si>
    <t>Lomma</t>
  </si>
  <si>
    <t>Ljungbyhed</t>
  </si>
  <si>
    <t>Skänninge</t>
  </si>
  <si>
    <t>Solna</t>
  </si>
  <si>
    <t>Ullared</t>
  </si>
  <si>
    <t>Vessigebro</t>
  </si>
  <si>
    <t>Miljömärkt el</t>
  </si>
  <si>
    <t>Vattenkraft</t>
  </si>
  <si>
    <t>Nordisk elmix</t>
  </si>
  <si>
    <t>Torshälla</t>
  </si>
  <si>
    <t>Göteborg miljömärkt</t>
  </si>
  <si>
    <t>Hushålls- eller verksamhetsel</t>
  </si>
  <si>
    <t>Eventuell kommentarer</t>
  </si>
  <si>
    <t>Elslag</t>
  </si>
  <si>
    <t>Verktyg för fördelning av årlig energianvändning på MBs miljökategorier</t>
  </si>
  <si>
    <t>Driftsel (Fastighetsel)</t>
  </si>
  <si>
    <t>Assberg</t>
  </si>
  <si>
    <t>Skelleftehamn</t>
  </si>
  <si>
    <t>Ursviken</t>
  </si>
  <si>
    <t>Vindel</t>
  </si>
  <si>
    <t>Byggnad</t>
  </si>
  <si>
    <t>Korrigerad</t>
  </si>
  <si>
    <t>Malmö Grön</t>
  </si>
  <si>
    <t xml:space="preserve">Komm   </t>
  </si>
  <si>
    <t>Nr</t>
  </si>
  <si>
    <t xml:space="preserve">Företag </t>
  </si>
  <si>
    <t xml:space="preserve">4    Stenkol   </t>
  </si>
  <si>
    <t xml:space="preserve">4     Eldningsolja 1   </t>
  </si>
  <si>
    <t xml:space="preserve">4     Eldningsolja 2              </t>
  </si>
  <si>
    <t xml:space="preserve">4     Eldningsolja 3-5          </t>
  </si>
  <si>
    <t xml:space="preserve">4  Naturgas        </t>
  </si>
  <si>
    <t xml:space="preserve">4                Övrigt fossilt bränsle                 </t>
  </si>
  <si>
    <t xml:space="preserve">2+4  Avfall       </t>
  </si>
  <si>
    <t>2      Avfall 55%</t>
  </si>
  <si>
    <t>4      Avfall 45%</t>
  </si>
  <si>
    <t xml:space="preserve">4    Avfalls-/restgas         </t>
  </si>
  <si>
    <t xml:space="preserve">2             RT flis </t>
  </si>
  <si>
    <t xml:space="preserve">2             Bark </t>
  </si>
  <si>
    <t xml:space="preserve">2           Grot </t>
  </si>
  <si>
    <t xml:space="preserve">2                       Sågspån och kutterspån </t>
  </si>
  <si>
    <t xml:space="preserve">2 Stamvedsflis </t>
  </si>
  <si>
    <t xml:space="preserve">2 Träpulver </t>
  </si>
  <si>
    <t xml:space="preserve">2  Tallbecksolja </t>
  </si>
  <si>
    <t xml:space="preserve">2  Bioolja </t>
  </si>
  <si>
    <t xml:space="preserve">2       Trä-pellets </t>
  </si>
  <si>
    <t xml:space="preserve">2          Trä-briketter </t>
  </si>
  <si>
    <t xml:space="preserve">2     Åker-grödor </t>
  </si>
  <si>
    <t>2           Primära trädbränslen</t>
  </si>
  <si>
    <t xml:space="preserve">2              Övrigt förädlat biobränsle </t>
  </si>
  <si>
    <t xml:space="preserve">2          Övrigt oförädlat biobränsle </t>
  </si>
  <si>
    <t xml:space="preserve">4          Torv </t>
  </si>
  <si>
    <t>4 Avfallsgas från stålind</t>
  </si>
  <si>
    <t>1+2+4 Rökgas-kond</t>
  </si>
  <si>
    <t xml:space="preserve">1   Rökgas-kond             </t>
  </si>
  <si>
    <t xml:space="preserve">2   Rökgas-kond           </t>
  </si>
  <si>
    <t>4  Rökgas-kond</t>
  </si>
  <si>
    <t>1+2+4 Värme från vp</t>
  </si>
  <si>
    <t>1                      Värme från vp    0%</t>
  </si>
  <si>
    <t>2           Värme från vp     55%</t>
  </si>
  <si>
    <t>4         Värme från vp    45%</t>
  </si>
  <si>
    <t xml:space="preserve">1+2+4 Elpannor värmeproduktion </t>
  </si>
  <si>
    <t>1                Värme fr elpanna 0%</t>
  </si>
  <si>
    <t xml:space="preserve">2          Värme fr elpanna  55% </t>
  </si>
  <si>
    <t xml:space="preserve">4             Värme fr elpanna   45% </t>
  </si>
  <si>
    <t xml:space="preserve">1+2+4 Spillvärme </t>
  </si>
  <si>
    <t xml:space="preserve">1    Spillvärme       50%                   </t>
  </si>
  <si>
    <t>2    Spillvärme       25%</t>
  </si>
  <si>
    <t>4    Spillvärme      25%</t>
  </si>
  <si>
    <t>4                 Okänt bränsle (köpt hetvatten)</t>
  </si>
  <si>
    <t>4                  Annat bränsle (köpt hetvatten)</t>
  </si>
  <si>
    <t>2              Sek trädbränsle, köpt hetvatt</t>
  </si>
  <si>
    <t>1+2+4 El (köpt hetvatten)</t>
  </si>
  <si>
    <t xml:space="preserve">1                El t hetvatten     0%       </t>
  </si>
  <si>
    <t>2               El   t hetvatten       55%</t>
  </si>
  <si>
    <t>4              El t hetvatten  45%</t>
  </si>
  <si>
    <t>1+2+4                Köpt prod.spec fjv</t>
  </si>
  <si>
    <t>1                  Köpt prod.spec fjv</t>
  </si>
  <si>
    <t>2                 Köpt prod.spec fjv</t>
  </si>
  <si>
    <t>4                  Köpt prod.spec fjv</t>
  </si>
  <si>
    <t>1+2+4 Hjälpel exkl kvv, inkl schablon:</t>
  </si>
  <si>
    <t>1                  Hjälpel        0%</t>
  </si>
  <si>
    <t xml:space="preserve">2                  Hjälpel     55% </t>
  </si>
  <si>
    <t xml:space="preserve">4                Hjälpel    45 % </t>
  </si>
  <si>
    <t>1+2+4 Hjälpel till kvv:</t>
  </si>
  <si>
    <t>1                  Hjälpel t kvv       0%</t>
  </si>
  <si>
    <t xml:space="preserve">2                  Hjälpel t kvv     55% </t>
  </si>
  <si>
    <t xml:space="preserve">4                Hjälpel  t kvv       45 % </t>
  </si>
  <si>
    <t>Kontrollsumma (GWh)</t>
  </si>
  <si>
    <t>Kontrollskillnad</t>
  </si>
  <si>
    <t>1 Kategori (%)</t>
  </si>
  <si>
    <t>2 Kategori (%)</t>
  </si>
  <si>
    <t>4 Kategori (%)</t>
  </si>
  <si>
    <t>Uppg saknas</t>
  </si>
  <si>
    <t>Emmaboda Energi &amp; Miljö AB</t>
  </si>
  <si>
    <t>Alingsås Energi Nät AB</t>
  </si>
  <si>
    <t>Vattenfall AB Värme</t>
  </si>
  <si>
    <t>Mark Kraftvärme AB</t>
  </si>
  <si>
    <t>Värmevärden AB</t>
  </si>
  <si>
    <t>Axamo</t>
  </si>
  <si>
    <t>E.ON Värme Sverige AB</t>
  </si>
  <si>
    <t>Bionär Närvärme AB</t>
  </si>
  <si>
    <t>Björke</t>
  </si>
  <si>
    <t>Björklinge</t>
  </si>
  <si>
    <t>Enycon AB</t>
  </si>
  <si>
    <t>Bromölla Fjärrvärme AB</t>
  </si>
  <si>
    <t>Bräcke kommun</t>
  </si>
  <si>
    <t>Byavärme AB</t>
  </si>
  <si>
    <t>Bällinge</t>
  </si>
  <si>
    <t>Eda Energi AB</t>
  </si>
  <si>
    <t>V0landa Energi och Teknik AB</t>
  </si>
  <si>
    <t>Lunds Energikoncernen AB (publ)</t>
  </si>
  <si>
    <t>Forsbackatvätten</t>
  </si>
  <si>
    <t>Vimmerby Energi &amp; Miljö AB</t>
  </si>
  <si>
    <t>Gruvberg0</t>
  </si>
  <si>
    <t>Gåvsta</t>
  </si>
  <si>
    <t>Gällivare Energi AB</t>
  </si>
  <si>
    <t>Gällivare-Malmberg0</t>
  </si>
  <si>
    <t>Gävle Energi AB</t>
  </si>
  <si>
    <t>Gävle, korr</t>
  </si>
  <si>
    <t>Göteborg Energi AB</t>
  </si>
  <si>
    <t>Göteborg, korr</t>
  </si>
  <si>
    <t>Partille, korr</t>
  </si>
  <si>
    <t>Ale, korr</t>
  </si>
  <si>
    <t>Götene Vatten &amp; Värme AB</t>
  </si>
  <si>
    <t>Habo Energi AB</t>
  </si>
  <si>
    <t>Halmstads Energi och Miljö AB</t>
  </si>
  <si>
    <t>Ragunda Energi och Teknik AB</t>
  </si>
  <si>
    <t>Hammarstrand</t>
  </si>
  <si>
    <t>Hampnäs</t>
  </si>
  <si>
    <t>Helsingborg, korr</t>
  </si>
  <si>
    <t>Hemlingby</t>
  </si>
  <si>
    <t>Hjo Energi AB</t>
  </si>
  <si>
    <t>Kungälv Energi AB</t>
  </si>
  <si>
    <t>Hyssna</t>
  </si>
  <si>
    <t>Härnösand Energi &amp; Miljö AB</t>
  </si>
  <si>
    <t>Höganäs Fjärrvärme AB</t>
  </si>
  <si>
    <t>E.ON Värme Sverige AB, till HÖK</t>
  </si>
  <si>
    <t>Dala Energi Värme AB</t>
  </si>
  <si>
    <t>Jämjö</t>
  </si>
  <si>
    <t>Telge Nät AB</t>
  </si>
  <si>
    <t>Katrinefors Kraftvärme AB</t>
  </si>
  <si>
    <t>Köpings kommun</t>
  </si>
  <si>
    <t>Kristinehamns Fjärrvärme AB</t>
  </si>
  <si>
    <t>Statkraft Värme AB</t>
  </si>
  <si>
    <t>Kungälv, korr</t>
  </si>
  <si>
    <t>Landskrona Energi AB</t>
  </si>
  <si>
    <t>Landv0ter</t>
  </si>
  <si>
    <t>Laxå Värme AB</t>
  </si>
  <si>
    <t>Lidköpings Värmeverk AB</t>
  </si>
  <si>
    <t>Lidköping, korr?</t>
  </si>
  <si>
    <t>Lilla Ed0s Fjärrvärme AB</t>
  </si>
  <si>
    <t>Linköping, korr</t>
  </si>
  <si>
    <t>Ljungby Energi AB</t>
  </si>
  <si>
    <t>Söderhamn Nära AB</t>
  </si>
  <si>
    <t>Väner Energi AB</t>
  </si>
  <si>
    <t>LEVA i Lysekil AB</t>
  </si>
  <si>
    <t>Mackmyra Whiskyby</t>
  </si>
  <si>
    <t>Malma Kraft &amp; Värme AB</t>
  </si>
  <si>
    <t>Malung-Sälens kommun</t>
  </si>
  <si>
    <t>Mullsjö Energi &amp; Miljö AB</t>
  </si>
  <si>
    <t>Munkfors Energi AB</t>
  </si>
  <si>
    <t>Mölndal Energi AB</t>
  </si>
  <si>
    <t>PiteEnergi AB</t>
  </si>
  <si>
    <t>Nybro Energi AB</t>
  </si>
  <si>
    <t>Nättraby</t>
  </si>
  <si>
    <t>Rödeby</t>
  </si>
  <si>
    <t>Sala-Heby</t>
  </si>
  <si>
    <t>Sandviken Energi AB</t>
  </si>
  <si>
    <t>Österlens Kraft AB</t>
  </si>
  <si>
    <t>Skara Energi AB</t>
  </si>
  <si>
    <t>Skärplinge</t>
  </si>
  <si>
    <t>Sollentuna, korr?</t>
  </si>
  <si>
    <t>Statkraft Värme AB, saknas i el</t>
  </si>
  <si>
    <t>Stensholm</t>
  </si>
  <si>
    <t>Stenstorp</t>
  </si>
  <si>
    <t>Stenungsunds Energi &amp; Miljö AB</t>
  </si>
  <si>
    <t>Fortum Värme, AB s.m. Stockholms stad</t>
  </si>
  <si>
    <t>Storvik</t>
  </si>
  <si>
    <t>Storvr0a</t>
  </si>
  <si>
    <t>Strängnäs Energi AB, SEVAB</t>
  </si>
  <si>
    <t>Sturkö</t>
  </si>
  <si>
    <t>Norrenergi AB</t>
  </si>
  <si>
    <t>Solna, korr</t>
  </si>
  <si>
    <t>Sundbyberg, korr</t>
  </si>
  <si>
    <t>Solör Bioenergi Svenljunga AB</t>
  </si>
  <si>
    <t>Säffle</t>
  </si>
  <si>
    <t>Tidan</t>
  </si>
  <si>
    <t>Tom</t>
  </si>
  <si>
    <t>Tomoko</t>
  </si>
  <si>
    <t>Trödje</t>
  </si>
  <si>
    <t>Vattholma</t>
  </si>
  <si>
    <t>Vetlanda Energi och Teknik AB, ej el</t>
  </si>
  <si>
    <t>Vänge</t>
  </si>
  <si>
    <t>Ytterharnäs</t>
  </si>
  <si>
    <t>Åbyggeby</t>
  </si>
  <si>
    <t>Åre, korr</t>
  </si>
  <si>
    <t>Peab Energi AB</t>
  </si>
  <si>
    <t>Älvkarleby</t>
  </si>
  <si>
    <t>Älvsbyns Energi AB</t>
  </si>
  <si>
    <t>Östersund, korr</t>
  </si>
  <si>
    <t>Lessebo Fjärrvärme AB</t>
  </si>
  <si>
    <t xml:space="preserve">Lessebo </t>
  </si>
  <si>
    <t>Alingså el?</t>
  </si>
  <si>
    <t>Byavärme</t>
  </si>
  <si>
    <t>Degerfors Industri</t>
  </si>
  <si>
    <t>Lunds Energikoncernen AB</t>
  </si>
  <si>
    <t>HÖK, el?</t>
  </si>
  <si>
    <t>Kode</t>
  </si>
  <si>
    <t>Kristineham</t>
  </si>
  <si>
    <t>Kärna</t>
  </si>
  <si>
    <t>Uppg saknas 205</t>
  </si>
  <si>
    <t>Lilla Ed</t>
  </si>
  <si>
    <t xml:space="preserve">Ljungby </t>
  </si>
  <si>
    <t>Norrsund</t>
  </si>
  <si>
    <t>Stålkullen</t>
  </si>
  <si>
    <t>Stöll</t>
  </si>
  <si>
    <t>Sundsvall övriga</t>
  </si>
  <si>
    <t xml:space="preserve">Södertörn </t>
  </si>
  <si>
    <t xml:space="preserve">Tvååker </t>
  </si>
  <si>
    <t xml:space="preserve">Varberg </t>
  </si>
  <si>
    <t>Vetlanda, elen?</t>
  </si>
  <si>
    <t>Ånäs</t>
  </si>
  <si>
    <t>Åstorps Bio</t>
  </si>
  <si>
    <t>Örebro Kartong</t>
  </si>
  <si>
    <t>Fjärrvärme, ev korr</t>
  </si>
  <si>
    <t>Nät 2012</t>
  </si>
  <si>
    <t>Uppdaterade fjvnät: Solna, Åre, Östersund, Lidköping, Helsingborg, Gävle, Göteborg, Ale, Partille, Kungälv, Sundbyberg, Malmö Grön, Linköping, Sollentuna</t>
  </si>
  <si>
    <t>Svenska fjärrvärmenät 2012</t>
  </si>
  <si>
    <t>För alla byggnader</t>
  </si>
  <si>
    <t>2012 års miljökategorier, kWh/m2,år</t>
  </si>
  <si>
    <t>Uppgifterna i verktyget utgår från den senast publicerade statistiken från Svensk Fjärrvärme, dvs från 2012. I underlaget saknas uppgifter från ett flertal energileverantörer, dessutom saknas uppgifter om vilken typ av el som används. Ta kontakt med SGBC om det finns aktuella uppgifter t ex om miljömärkt el, fördelningstal för avfalls energikälla,, placering av rökgaskondensering, fjärrkyla, andra uppgifter som behöver korrigeras eller om så kallad "grön" fjärrvärme finns som tredjepartsreviderad produkt.  Vi uppdaterar verktyget efter hand, se under tabellen</t>
  </si>
  <si>
    <r>
      <t xml:space="preserve">Årlig energi-användning </t>
    </r>
    <r>
      <rPr>
        <b/>
        <sz val="9"/>
        <rFont val="Arial"/>
        <family val="2"/>
      </rPr>
      <t>(kWh/m2)</t>
    </r>
  </si>
  <si>
    <t>Elpannor</t>
  </si>
  <si>
    <t>Värme från värmepump</t>
  </si>
  <si>
    <t>El till hetpanna</t>
  </si>
  <si>
    <t>Hjälpel (ej till kvv)</t>
  </si>
  <si>
    <t>Hjälpel till kvv</t>
  </si>
  <si>
    <t>Summa på resp kategori</t>
  </si>
  <si>
    <t>% på resp kategori</t>
  </si>
  <si>
    <t>Q</t>
  </si>
  <si>
    <t>R</t>
  </si>
  <si>
    <t>O</t>
  </si>
  <si>
    <t>P</t>
  </si>
  <si>
    <t>M</t>
  </si>
  <si>
    <t>L</t>
  </si>
  <si>
    <t>N</t>
  </si>
  <si>
    <t>Göteborg Miljömärkt</t>
  </si>
  <si>
    <t>Göteborg korr</t>
  </si>
  <si>
    <t>Gruvberg</t>
  </si>
  <si>
    <t>Rökgaskondensering</t>
  </si>
  <si>
    <t>2012:140316 vers 140328</t>
  </si>
  <si>
    <t>Uppdaterade fjvnät: Stockholm</t>
  </si>
  <si>
    <t>Fördelning av bränslen enligt kraven från Miljöbyggnad.</t>
  </si>
  <si>
    <t xml:space="preserve">I enlighet med Miljöbyggnads metodik redovisas hela Värmepumpproduktionen utifrån mixen för tillförd el.
</t>
  </si>
  <si>
    <t>Rökgaskondensering innebär att rökgaser renas genom nedkylning men också att värmen i rökgaserna tas om hand till fjärrvärmenätet. Enligt Miljöbyggnads metodik ska kategoriindelningen för rökgaskondensering trots detta delas in efter vilka bränslen som förbränns i den anläggning till vilken rökgaskondenseringen är installerad. Trots att inget extra bränsle tillförs för rökgaskondenseringen. Fortum Värme följer därför Miljöbyggnads kategoriindelning för rökgaskondensering, men för att undvika att inte bränslena i det aktuella kraftvärmeverket ska räknas två gånger sker en korrigering av motsvarande volym bränsle.</t>
  </si>
  <si>
    <t xml:space="preserve">Den bränslemix som redovisas är total bränsletillförsel för el- och värmeproduktion inklusive produktionssamverkan med andra fjärrvärmebolag men exklusive specifika fjärrvärmeavtal.
</t>
  </si>
  <si>
    <t>Under de närmaste åren kommer ett antal åtgärder genomföras vilket får till följd att en färre andel av bränslemixen kategoriseras som fossil (kategori 4), främst en ökad inblandning av biobränsle i Värtaverkets kolkraftverk (upptrappning från 2014) och färdigställande av Sveriges största biobränsleeldade kraftvärmeverk i Värtaverket (driftstart hösten 2015). Dessa två åtgärder kommer att medföra att kategori 4 kommer att understiga 25 %, dvs SILVER-nivå.</t>
  </si>
  <si>
    <t>För hushålls- och verksamhetsavfall används i nuläget Miljöbyggnads standardfördelning (55% kategori 2 och 45% kategori 4). Mätningar har dock påbörjats och kommer längre fram troligen ersätta standardfördelningen.</t>
  </si>
  <si>
    <t>Förtydliganden för 2015:</t>
  </si>
  <si>
    <t>Kommentarer kring korrigeringar för 
Fortum Värmes uppgifter i Miljöbyggnad 2015</t>
  </si>
  <si>
    <t>Korrigerad 2015</t>
  </si>
  <si>
    <t xml:space="preserve">El som används för fjärrvärmeproduktion i Fortum Värmes anläggningar har en ursprungsmärkning för vattenkraft (76%, kategori 1) och biokraft (24%, kategori 2). El som förbrukas för elproduktion och i andra anläggningar än Fortum Värmes, om inte ursprunget särskilt kommuniceras av fjärrvärmeproducenten, rapporteras som ospecificerad enligt Miljöbyggnads schablon.
</t>
  </si>
  <si>
    <t>Fortum Värme Stockholm 2017</t>
  </si>
  <si>
    <t>Uppgifterna i verktyget utgår från den senast publicerade statistiken från Svensk Fjärrvärme, dvs från 2017. I underlaget saknas uppgifter från ett flertal energileverantörer, dessutom saknas uppgifter om vilken typ av el som används. Ta kontakt med SGBC om det finns aktuella uppgifter t ex om miljömärkt el, fördelningstal för avfalls energikälla,, placering av rökgaskondensering, fjärrkyla, andra uppgifter som behöver korrigeras eller om så kallad "grön" fjärrvärme finns som tredjepartsreviderad produkt.  Vi uppdaterar verktyget efter hand, se under tabellen</t>
  </si>
  <si>
    <t>2017 års miljökategorier, kWh/m2,år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</si>
</sst>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
    <numFmt numFmtId="167" formatCode="0.000"/>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1"/>
      <name val="Arial"/>
      <family val="2"/>
    </font>
    <font>
      <b/>
      <sz val="9"/>
      <color indexed="81"/>
      <name val="Tahoma"/>
      <family val="2"/>
    </font>
    <font>
      <sz val="9"/>
      <color indexed="81"/>
      <name val="Tahoma"/>
      <family val="2"/>
    </font>
    <font>
      <b/>
      <sz val="11"/>
      <name val="Arial"/>
      <family val="2"/>
    </font>
    <font>
      <b/>
      <sz val="9"/>
      <name val="Arial"/>
      <family val="2"/>
    </font>
    <font>
      <b/>
      <sz val="11"/>
      <color theme="1"/>
      <name val="Calibri"/>
      <family val="2"/>
      <scheme val="minor"/>
    </font>
    <font>
      <b/>
      <sz val="11"/>
      <color rgb="FFFF0000"/>
      <name val="Calibri"/>
      <family val="2"/>
      <scheme val="minor"/>
    </font>
    <font>
      <sz val="10"/>
      <color theme="0"/>
      <name val="Arial"/>
      <family val="2"/>
    </font>
    <font>
      <sz val="10"/>
      <color rgb="FFFF0000"/>
      <name val="Arial"/>
      <family val="2"/>
    </font>
    <font>
      <sz val="10"/>
      <color theme="0" tint="-0.249977111117893"/>
      <name val="Arial"/>
      <family val="2"/>
    </font>
    <font>
      <sz val="11"/>
      <name val="Calibri"/>
      <family val="2"/>
    </font>
    <font>
      <sz val="10"/>
      <color theme="0" tint="-0.14999847407452621"/>
      <name val="Arial"/>
      <family val="2"/>
    </font>
    <font>
      <sz val="9"/>
      <name val="Arial"/>
      <family val="2"/>
    </font>
    <font>
      <b/>
      <sz val="18"/>
      <name val="Arial"/>
      <family val="2"/>
    </font>
    <font>
      <sz val="11"/>
      <color rgb="FFFF0000"/>
      <name val="Calibri"/>
      <family val="2"/>
      <scheme val="minor"/>
    </font>
    <font>
      <sz val="11"/>
      <name val="Calibri"/>
      <family val="2"/>
      <scheme val="minor"/>
    </font>
    <font>
      <sz val="10"/>
      <color theme="0" tint="-4.9989318521683403E-2"/>
      <name val="Arial"/>
      <family val="2"/>
    </font>
    <font>
      <sz val="11"/>
      <color theme="0" tint="-4.9989318521683403E-2"/>
      <name val="Calibri"/>
      <family val="2"/>
      <scheme val="minor"/>
    </font>
    <font>
      <b/>
      <sz val="11"/>
      <color theme="0" tint="-4.9989318521683403E-2"/>
      <name val="Calibri"/>
      <family val="2"/>
      <scheme val="minor"/>
    </font>
    <font>
      <b/>
      <sz val="14"/>
      <name val="Calibri"/>
      <family val="2"/>
      <scheme val="minor"/>
    </font>
    <font>
      <b/>
      <sz val="14"/>
      <color theme="1"/>
      <name val="Calibri"/>
      <family val="2"/>
      <scheme val="minor"/>
    </font>
    <font>
      <b/>
      <sz val="11"/>
      <name val="Calibri"/>
      <family val="2"/>
      <scheme val="minor"/>
    </font>
    <font>
      <sz val="10"/>
      <color theme="1"/>
      <name val="Calibri"/>
      <family val="2"/>
      <scheme val="minor"/>
    </font>
    <font>
      <sz val="11"/>
      <color rgb="FF008000"/>
      <name val="Calibri"/>
      <family val="2"/>
      <scheme val="minor"/>
    </font>
    <font>
      <b/>
      <sz val="11"/>
      <color rgb="FF008000"/>
      <name val="Calibri"/>
      <family val="2"/>
      <scheme val="minor"/>
    </font>
    <font>
      <sz val="11"/>
      <color theme="9" tint="-0.249977111117893"/>
      <name val="Calibri"/>
      <family val="2"/>
      <scheme val="minor"/>
    </font>
    <font>
      <sz val="10"/>
      <color rgb="FF008000"/>
      <name val="Arial"/>
      <family val="2"/>
    </font>
    <font>
      <b/>
      <sz val="11"/>
      <color theme="3" tint="0.39997558519241921"/>
      <name val="Calibri"/>
      <family val="2"/>
      <scheme val="minor"/>
    </font>
    <font>
      <b/>
      <sz val="11"/>
      <color rgb="FFFFFF00"/>
      <name val="Calibri"/>
      <family val="2"/>
      <scheme val="minor"/>
    </font>
    <font>
      <b/>
      <sz val="11"/>
      <color theme="3" tint="0.59999389629810485"/>
      <name val="Calibri"/>
      <family val="2"/>
      <scheme val="minor"/>
    </font>
    <font>
      <b/>
      <sz val="11"/>
      <color theme="6" tint="-0.249977111117893"/>
      <name val="Calibri"/>
      <family val="2"/>
      <scheme val="minor"/>
    </font>
  </fonts>
  <fills count="2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0" tint="-0.249977111117893"/>
        <bgColor rgb="FF000000"/>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4"/>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2"/>
        <bgColor indexed="64"/>
      </patternFill>
    </fill>
    <fill>
      <patternFill patternType="solid">
        <fgColor theme="5" tint="0.79998168889431442"/>
        <bgColor indexed="64"/>
      </patternFill>
    </fill>
    <fill>
      <patternFill patternType="solid">
        <fgColor theme="6"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indexed="64"/>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thick">
        <color theme="1" tint="0.34998626667073579"/>
      </left>
      <right style="medium">
        <color theme="1" tint="0.34998626667073579"/>
      </right>
      <top style="thick">
        <color theme="1" tint="0.34998626667073579"/>
      </top>
      <bottom style="thick">
        <color theme="1" tint="0.34998626667073579"/>
      </bottom>
      <diagonal/>
    </border>
    <border>
      <left/>
      <right style="thin">
        <color theme="1" tint="0.34998626667073579"/>
      </right>
      <top style="thick">
        <color theme="1" tint="0.34998626667073579"/>
      </top>
      <bottom style="thick">
        <color theme="1" tint="0.34998626667073579"/>
      </bottom>
      <diagonal/>
    </border>
    <border>
      <left style="thin">
        <color theme="1" tint="0.34998626667073579"/>
      </left>
      <right style="thick">
        <color theme="1" tint="0.34998626667073579"/>
      </right>
      <top style="thick">
        <color theme="1" tint="0.34998626667073579"/>
      </top>
      <bottom style="thick">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theme="1" tint="0.34998626667073579"/>
      </left>
      <right style="medium">
        <color theme="1" tint="0.34998626667073579"/>
      </right>
      <top style="thick">
        <color theme="1" tint="0.34998626667073579"/>
      </top>
      <bottom style="thick">
        <color theme="1" tint="0.34998626667073579"/>
      </bottom>
      <diagonal/>
    </border>
    <border>
      <left style="thin">
        <color theme="1" tint="0.34998626667073579"/>
      </left>
      <right style="thin">
        <color theme="1" tint="0.34998626667073579"/>
      </right>
      <top style="thick">
        <color theme="1" tint="0.34998626667073579"/>
      </top>
      <bottom style="thick">
        <color theme="1" tint="0.34998626667073579"/>
      </bottom>
      <diagonal/>
    </border>
    <border>
      <left style="thin">
        <color theme="1" tint="0.34998626667073579"/>
      </left>
      <right/>
      <top style="thick">
        <color theme="1" tint="0.34998626667073579"/>
      </top>
      <bottom style="thick">
        <color theme="1" tint="0.34998626667073579"/>
      </bottom>
      <diagonal/>
    </border>
    <border>
      <left style="medium">
        <color theme="1" tint="0.34998626667073579"/>
      </left>
      <right style="medium">
        <color theme="1" tint="0.34998626667073579"/>
      </right>
      <top/>
      <bottom style="thick">
        <color theme="1" tint="0.34998626667073579"/>
      </bottom>
      <diagonal/>
    </border>
    <border>
      <left/>
      <right style="thin">
        <color theme="1" tint="0.34998626667073579"/>
      </right>
      <top/>
      <bottom style="thick">
        <color theme="1" tint="0.34998626667073579"/>
      </bottom>
      <diagonal/>
    </border>
    <border>
      <left style="thin">
        <color theme="1" tint="0.34998626667073579"/>
      </left>
      <right style="thin">
        <color theme="1" tint="0.34998626667073579"/>
      </right>
      <top/>
      <bottom style="thick">
        <color theme="1" tint="0.34998626667073579"/>
      </bottom>
      <diagonal/>
    </border>
    <border>
      <left style="thin">
        <color theme="1" tint="0.34998626667073579"/>
      </left>
      <right style="thick">
        <color theme="1" tint="0.34998626667073579"/>
      </right>
      <top/>
      <bottom style="thick">
        <color theme="1" tint="0.34998626667073579"/>
      </bottom>
      <diagonal/>
    </border>
    <border>
      <left style="medium">
        <color theme="1" tint="0.34998626667073579"/>
      </left>
      <right style="medium">
        <color theme="1" tint="0.34998626667073579"/>
      </right>
      <top/>
      <bottom style="medium">
        <color theme="1" tint="0.34998626667073579"/>
      </bottom>
      <diagonal/>
    </border>
    <border>
      <left/>
      <right style="thin">
        <color theme="1" tint="0.34998626667073579"/>
      </right>
      <top/>
      <bottom style="medium">
        <color theme="1" tint="0.34998626667073579"/>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bottom style="medium">
        <color theme="1" tint="0.34998626667073579"/>
      </bottom>
      <diagonal/>
    </border>
    <border>
      <left/>
      <right style="medium">
        <color theme="1" tint="0.34998626667073579"/>
      </right>
      <top/>
      <bottom style="thick">
        <color theme="1" tint="0.34998626667073579"/>
      </bottom>
      <diagonal/>
    </border>
    <border>
      <left style="thin">
        <color theme="1" tint="0.34998626667073579"/>
      </left>
      <right/>
      <top/>
      <bottom style="thick">
        <color theme="1" tint="0.34998626667073579"/>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theme="1" tint="0.34998626667073579"/>
      </left>
      <right style="medium">
        <color theme="1" tint="0.34998626667073579"/>
      </right>
      <top/>
      <bottom/>
      <diagonal/>
    </border>
    <border>
      <left style="thin">
        <color theme="0" tint="-0.14999847407452621"/>
      </left>
      <right style="thin">
        <color theme="0" tint="-0.14999847407452621"/>
      </right>
      <top style="thin">
        <color theme="0" tint="-0.1499984740745262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s>
  <cellStyleXfs count="2">
    <xf numFmtId="0" fontId="0" fillId="0" borderId="0"/>
    <xf numFmtId="0" fontId="3" fillId="0" borderId="0"/>
  </cellStyleXfs>
  <cellXfs count="237">
    <xf numFmtId="0" fontId="0" fillId="0" borderId="0" xfId="0"/>
    <xf numFmtId="0" fontId="6" fillId="2" borderId="2" xfId="0" applyFont="1" applyFill="1" applyBorder="1" applyAlignment="1">
      <alignment horizontal="center"/>
    </xf>
    <xf numFmtId="165" fontId="5" fillId="0" borderId="1" xfId="0" applyNumberFormat="1" applyFont="1" applyBorder="1" applyAlignment="1">
      <alignment horizontal="center"/>
    </xf>
    <xf numFmtId="0" fontId="5" fillId="0" borderId="1" xfId="0" applyFont="1" applyBorder="1" applyAlignment="1">
      <alignment horizontal="center"/>
    </xf>
    <xf numFmtId="3" fontId="12" fillId="0" borderId="1" xfId="0" applyNumberFormat="1" applyFont="1" applyBorder="1" applyAlignment="1">
      <alignment horizontal="center"/>
    </xf>
    <xf numFmtId="0" fontId="11" fillId="0" borderId="0" xfId="0" applyFont="1" applyBorder="1" applyProtection="1"/>
    <xf numFmtId="0" fontId="8" fillId="5" borderId="0" xfId="0" applyFont="1" applyFill="1" applyBorder="1"/>
    <xf numFmtId="0" fontId="4" fillId="5" borderId="0" xfId="0" applyFont="1" applyFill="1" applyBorder="1"/>
    <xf numFmtId="0" fontId="4" fillId="0" borderId="0" xfId="0" applyFont="1"/>
    <xf numFmtId="0" fontId="4" fillId="3" borderId="0" xfId="0" applyFont="1" applyFill="1"/>
    <xf numFmtId="3" fontId="4" fillId="5" borderId="1" xfId="0" applyNumberFormat="1" applyFont="1" applyFill="1" applyBorder="1" applyAlignment="1">
      <alignment horizontal="center"/>
    </xf>
    <xf numFmtId="0" fontId="4" fillId="5" borderId="1" xfId="0" applyFont="1" applyFill="1" applyBorder="1" applyAlignment="1">
      <alignment horizontal="center"/>
    </xf>
    <xf numFmtId="166" fontId="4" fillId="5" borderId="1" xfId="0" applyNumberFormat="1" applyFont="1" applyFill="1" applyBorder="1" applyAlignment="1">
      <alignment horizontal="center"/>
    </xf>
    <xf numFmtId="0" fontId="17" fillId="9" borderId="0" xfId="0" applyFont="1" applyFill="1"/>
    <xf numFmtId="0" fontId="17" fillId="9" borderId="9" xfId="0" applyFont="1" applyFill="1" applyBorder="1"/>
    <xf numFmtId="49" fontId="4" fillId="5" borderId="0" xfId="0" applyNumberFormat="1" applyFont="1" applyFill="1" applyBorder="1" applyAlignment="1">
      <alignment vertical="top" wrapText="1"/>
    </xf>
    <xf numFmtId="0" fontId="4" fillId="9" borderId="0" xfId="0" applyFont="1" applyFill="1" applyBorder="1"/>
    <xf numFmtId="0" fontId="4" fillId="9" borderId="0" xfId="0" applyFont="1" applyFill="1" applyBorder="1" applyProtection="1">
      <protection locked="0"/>
    </xf>
    <xf numFmtId="0" fontId="4" fillId="9" borderId="0" xfId="0" applyFont="1" applyFill="1"/>
    <xf numFmtId="0" fontId="4" fillId="0" borderId="0" xfId="0" applyFont="1" applyBorder="1"/>
    <xf numFmtId="166" fontId="4" fillId="0" borderId="1" xfId="0" applyNumberFormat="1" applyFont="1" applyBorder="1" applyAlignment="1">
      <alignment horizontal="center"/>
    </xf>
    <xf numFmtId="0" fontId="19" fillId="9" borderId="0" xfId="0" applyFont="1" applyFill="1"/>
    <xf numFmtId="0" fontId="20" fillId="5" borderId="0" xfId="0" applyFont="1" applyFill="1" applyBorder="1"/>
    <xf numFmtId="49" fontId="4" fillId="0" borderId="1" xfId="0" applyNumberFormat="1" applyFont="1" applyFill="1" applyBorder="1" applyAlignment="1">
      <alignment horizontal="left" vertical="center"/>
    </xf>
    <xf numFmtId="49" fontId="4" fillId="0" borderId="1" xfId="0" applyNumberFormat="1" applyFont="1" applyBorder="1" applyAlignment="1">
      <alignment horizontal="left" vertical="center"/>
    </xf>
    <xf numFmtId="49" fontId="4" fillId="5" borderId="1" xfId="0" applyNumberFormat="1" applyFont="1" applyFill="1" applyBorder="1" applyAlignment="1" applyProtection="1">
      <alignment horizontal="left" vertical="center"/>
      <protection locked="0"/>
    </xf>
    <xf numFmtId="49" fontId="4" fillId="5" borderId="1" xfId="0" applyNumberFormat="1" applyFont="1" applyFill="1" applyBorder="1" applyAlignment="1">
      <alignment horizontal="left" vertical="center"/>
    </xf>
    <xf numFmtId="0" fontId="21" fillId="5" borderId="0" xfId="0" applyFont="1" applyFill="1" applyBorder="1"/>
    <xf numFmtId="3" fontId="4" fillId="5" borderId="1" xfId="0" applyNumberFormat="1" applyFont="1" applyFill="1" applyBorder="1" applyAlignment="1" applyProtection="1">
      <alignment horizontal="center"/>
      <protection locked="0"/>
    </xf>
    <xf numFmtId="0" fontId="15" fillId="9" borderId="0" xfId="0" applyFont="1" applyFill="1" applyBorder="1" applyAlignment="1">
      <alignment horizontal="right"/>
    </xf>
    <xf numFmtId="0" fontId="4" fillId="9" borderId="9" xfId="0" applyFont="1" applyFill="1" applyBorder="1" applyProtection="1"/>
    <xf numFmtId="0" fontId="23" fillId="9" borderId="9" xfId="0" applyFont="1" applyFill="1" applyBorder="1"/>
    <xf numFmtId="0" fontId="25" fillId="9" borderId="9" xfId="0" applyFont="1" applyFill="1" applyBorder="1"/>
    <xf numFmtId="0" fontId="24" fillId="9" borderId="0" xfId="0" applyFont="1" applyFill="1"/>
    <xf numFmtId="0" fontId="24" fillId="9" borderId="9" xfId="0" applyFont="1" applyFill="1" applyBorder="1"/>
    <xf numFmtId="0" fontId="24" fillId="9" borderId="0" xfId="0" applyFont="1" applyFill="1" applyBorder="1"/>
    <xf numFmtId="0" fontId="26" fillId="9" borderId="9" xfId="0" applyFont="1" applyFill="1" applyBorder="1"/>
    <xf numFmtId="164" fontId="24" fillId="9" borderId="9" xfId="0" applyNumberFormat="1" applyFont="1" applyFill="1" applyBorder="1"/>
    <xf numFmtId="0" fontId="4" fillId="9" borderId="9" xfId="0" applyFont="1" applyFill="1" applyBorder="1"/>
    <xf numFmtId="0" fontId="27" fillId="5" borderId="1" xfId="1" applyFont="1" applyFill="1" applyBorder="1" applyAlignment="1">
      <alignment horizontal="center" vertical="center"/>
    </xf>
    <xf numFmtId="0" fontId="28" fillId="5" borderId="1" xfId="1" applyFont="1" applyFill="1" applyBorder="1" applyAlignment="1">
      <alignment horizontal="center" vertical="center"/>
    </xf>
    <xf numFmtId="0" fontId="13" fillId="8" borderId="12" xfId="1" applyFont="1" applyFill="1" applyBorder="1" applyAlignment="1">
      <alignment horizontal="center" vertical="top" wrapText="1"/>
    </xf>
    <xf numFmtId="0" fontId="13" fillId="11" borderId="13" xfId="1" applyFont="1" applyFill="1" applyBorder="1" applyAlignment="1">
      <alignment horizontal="center" vertical="top" wrapText="1"/>
    </xf>
    <xf numFmtId="9" fontId="13" fillId="4" borderId="14" xfId="1" applyNumberFormat="1" applyFont="1" applyFill="1" applyBorder="1" applyAlignment="1">
      <alignment horizontal="center" vertical="top" wrapText="1"/>
    </xf>
    <xf numFmtId="9" fontId="13" fillId="8" borderId="15" xfId="1" applyNumberFormat="1" applyFont="1" applyFill="1" applyBorder="1" applyAlignment="1">
      <alignment horizontal="center" vertical="top" wrapText="1"/>
    </xf>
    <xf numFmtId="0" fontId="13" fillId="8" borderId="16" xfId="1" applyFont="1" applyFill="1" applyBorder="1" applyAlignment="1">
      <alignment horizontal="center" vertical="top" wrapText="1"/>
    </xf>
    <xf numFmtId="0" fontId="13" fillId="4" borderId="17" xfId="1" applyFont="1" applyFill="1" applyBorder="1" applyAlignment="1">
      <alignment horizontal="center" vertical="top" wrapText="1"/>
    </xf>
    <xf numFmtId="0" fontId="13" fillId="8" borderId="17" xfId="1" applyFont="1" applyFill="1" applyBorder="1" applyAlignment="1">
      <alignment horizontal="center" vertical="top" wrapText="1"/>
    </xf>
    <xf numFmtId="0" fontId="13" fillId="11" borderId="18" xfId="1" applyFont="1" applyFill="1" applyBorder="1" applyAlignment="1">
      <alignment horizontal="center" vertical="top" wrapText="1"/>
    </xf>
    <xf numFmtId="0" fontId="29" fillId="7" borderId="14" xfId="1" applyFont="1" applyFill="1" applyBorder="1" applyAlignment="1">
      <alignment horizontal="center" vertical="top" wrapText="1"/>
    </xf>
    <xf numFmtId="0" fontId="29" fillId="4" borderId="19" xfId="1" applyFont="1" applyFill="1" applyBorder="1" applyAlignment="1">
      <alignment horizontal="center" vertical="top" wrapText="1"/>
    </xf>
    <xf numFmtId="0" fontId="13" fillId="8" borderId="15" xfId="1" applyFont="1" applyFill="1" applyBorder="1" applyAlignment="1">
      <alignment horizontal="center" vertical="top" wrapText="1"/>
    </xf>
    <xf numFmtId="0" fontId="13" fillId="6" borderId="18" xfId="1" applyFont="1" applyFill="1" applyBorder="1" applyAlignment="1">
      <alignment horizontal="center" vertical="top" wrapText="1"/>
    </xf>
    <xf numFmtId="0" fontId="13" fillId="8" borderId="20" xfId="1" applyFont="1" applyFill="1" applyBorder="1" applyAlignment="1">
      <alignment horizontal="center" vertical="top" wrapText="1"/>
    </xf>
    <xf numFmtId="0" fontId="13" fillId="7" borderId="14" xfId="1" applyFont="1" applyFill="1" applyBorder="1" applyAlignment="1">
      <alignment horizontal="center" vertical="top" wrapText="1"/>
    </xf>
    <xf numFmtId="0" fontId="13" fillId="11" borderId="21" xfId="1" applyFont="1" applyFill="1" applyBorder="1" applyAlignment="1">
      <alignment horizontal="center" vertical="top" wrapText="1"/>
    </xf>
    <xf numFmtId="0" fontId="13" fillId="7" borderId="22" xfId="1" applyFont="1" applyFill="1" applyBorder="1" applyAlignment="1">
      <alignment horizontal="center" vertical="top" wrapText="1"/>
    </xf>
    <xf numFmtId="0" fontId="13" fillId="4" borderId="23" xfId="1" applyFont="1" applyFill="1" applyBorder="1" applyAlignment="1">
      <alignment horizontal="center" vertical="top" wrapText="1"/>
    </xf>
    <xf numFmtId="0" fontId="13" fillId="8" borderId="24" xfId="1" applyFont="1" applyFill="1" applyBorder="1" applyAlignment="1">
      <alignment horizontal="center" vertical="top" wrapText="1"/>
    </xf>
    <xf numFmtId="0" fontId="13" fillId="4" borderId="12" xfId="1" applyFont="1" applyFill="1" applyBorder="1" applyAlignment="1">
      <alignment horizontal="center" vertical="top" wrapText="1"/>
    </xf>
    <xf numFmtId="0" fontId="13" fillId="6" borderId="25" xfId="1" applyFont="1" applyFill="1" applyBorder="1" applyAlignment="1">
      <alignment horizontal="center" vertical="top" wrapText="1"/>
    </xf>
    <xf numFmtId="0" fontId="13" fillId="7" borderId="26" xfId="1" applyFont="1" applyFill="1" applyBorder="1" applyAlignment="1">
      <alignment horizontal="center" vertical="top" wrapText="1"/>
    </xf>
    <xf numFmtId="0" fontId="13" fillId="4" borderId="27" xfId="1" applyFont="1" applyFill="1" applyBorder="1" applyAlignment="1">
      <alignment horizontal="center" vertical="top" wrapText="1"/>
    </xf>
    <xf numFmtId="0" fontId="13" fillId="8" borderId="28" xfId="1" applyFont="1" applyFill="1" applyBorder="1" applyAlignment="1">
      <alignment horizontal="center" vertical="top" wrapText="1"/>
    </xf>
    <xf numFmtId="0" fontId="13" fillId="8" borderId="1" xfId="1" applyFont="1" applyFill="1" applyBorder="1" applyAlignment="1">
      <alignment horizontal="center" vertical="top" wrapText="1"/>
    </xf>
    <xf numFmtId="0" fontId="13" fillId="6" borderId="29" xfId="1" applyFont="1" applyFill="1" applyBorder="1" applyAlignment="1">
      <alignment horizontal="center" vertical="top" wrapText="1"/>
    </xf>
    <xf numFmtId="0" fontId="13" fillId="8" borderId="30" xfId="1" applyFont="1" applyFill="1" applyBorder="1" applyAlignment="1">
      <alignment horizontal="center" vertical="top" wrapText="1"/>
    </xf>
    <xf numFmtId="0" fontId="13" fillId="6" borderId="21" xfId="1" applyFont="1" applyFill="1" applyBorder="1" applyAlignment="1">
      <alignment horizontal="center" vertical="top" wrapText="1"/>
    </xf>
    <xf numFmtId="0" fontId="13" fillId="17" borderId="1" xfId="1" applyFont="1" applyFill="1" applyBorder="1" applyAlignment="1">
      <alignment horizontal="center" vertical="top" wrapText="1"/>
    </xf>
    <xf numFmtId="0" fontId="13" fillId="5" borderId="1" xfId="1" applyFont="1" applyFill="1" applyBorder="1" applyAlignment="1">
      <alignment horizontal="center"/>
    </xf>
    <xf numFmtId="0" fontId="13" fillId="0" borderId="1" xfId="1" applyFont="1" applyBorder="1" applyAlignment="1">
      <alignment horizontal="center" vertical="top" wrapText="1"/>
    </xf>
    <xf numFmtId="0" fontId="13" fillId="5" borderId="10" xfId="1" applyFont="1" applyFill="1" applyBorder="1"/>
    <xf numFmtId="0" fontId="3" fillId="5" borderId="31" xfId="1" applyFill="1" applyBorder="1" applyAlignment="1">
      <alignment horizontal="center"/>
    </xf>
    <xf numFmtId="164" fontId="3" fillId="0" borderId="32" xfId="1" applyNumberFormat="1" applyBorder="1" applyAlignment="1">
      <alignment horizontal="center"/>
    </xf>
    <xf numFmtId="164" fontId="3" fillId="0" borderId="0" xfId="1" applyNumberFormat="1" applyAlignment="1">
      <alignment horizontal="center"/>
    </xf>
    <xf numFmtId="164" fontId="3" fillId="0" borderId="33" xfId="1" applyNumberFormat="1" applyBorder="1" applyAlignment="1">
      <alignment horizontal="center"/>
    </xf>
    <xf numFmtId="0" fontId="3" fillId="0" borderId="0" xfId="1"/>
    <xf numFmtId="165" fontId="3" fillId="0" borderId="0" xfId="1" applyNumberFormat="1" applyAlignment="1">
      <alignment horizontal="center"/>
    </xf>
    <xf numFmtId="0" fontId="3" fillId="5" borderId="0" xfId="1" applyFill="1"/>
    <xf numFmtId="0" fontId="3" fillId="4" borderId="0" xfId="1" applyFill="1"/>
    <xf numFmtId="0" fontId="30" fillId="18" borderId="31" xfId="1" applyFont="1" applyFill="1" applyBorder="1" applyAlignment="1">
      <alignment horizontal="center"/>
    </xf>
    <xf numFmtId="0" fontId="3" fillId="18" borderId="32" xfId="1" applyFill="1" applyBorder="1"/>
    <xf numFmtId="164" fontId="3" fillId="18" borderId="32" xfId="1" applyNumberFormat="1" applyFill="1" applyBorder="1" applyAlignment="1">
      <alignment horizontal="center"/>
    </xf>
    <xf numFmtId="164" fontId="3" fillId="18" borderId="0" xfId="1" applyNumberFormat="1" applyFill="1" applyAlignment="1">
      <alignment horizontal="center"/>
    </xf>
    <xf numFmtId="164" fontId="3" fillId="18" borderId="33" xfId="1" applyNumberFormat="1" applyFill="1" applyBorder="1" applyAlignment="1">
      <alignment horizontal="center"/>
    </xf>
    <xf numFmtId="0" fontId="3" fillId="18" borderId="0" xfId="1" applyFill="1"/>
    <xf numFmtId="165" fontId="3" fillId="18" borderId="0" xfId="1" applyNumberFormat="1" applyFill="1" applyAlignment="1">
      <alignment horizontal="center"/>
    </xf>
    <xf numFmtId="0" fontId="3" fillId="5" borderId="32" xfId="1" applyFill="1" applyBorder="1" applyAlignment="1">
      <alignment horizontal="center"/>
    </xf>
    <xf numFmtId="0" fontId="3" fillId="5" borderId="32" xfId="1" applyFill="1" applyBorder="1"/>
    <xf numFmtId="0" fontId="14" fillId="5" borderId="32" xfId="1" applyFont="1" applyFill="1" applyBorder="1" applyAlignment="1">
      <alignment horizontal="center"/>
    </xf>
    <xf numFmtId="0" fontId="14" fillId="5" borderId="32" xfId="1" applyFont="1" applyFill="1" applyBorder="1"/>
    <xf numFmtId="164" fontId="22" fillId="0" borderId="32" xfId="1" applyNumberFormat="1" applyFont="1" applyBorder="1" applyAlignment="1">
      <alignment horizontal="center"/>
    </xf>
    <xf numFmtId="164" fontId="22" fillId="0" borderId="0" xfId="1" applyNumberFormat="1" applyFont="1" applyAlignment="1">
      <alignment horizontal="center"/>
    </xf>
    <xf numFmtId="164" fontId="22" fillId="0" borderId="33" xfId="1" applyNumberFormat="1" applyFont="1" applyBorder="1" applyAlignment="1">
      <alignment horizontal="center"/>
    </xf>
    <xf numFmtId="0" fontId="22" fillId="0" borderId="0" xfId="1" applyFont="1"/>
    <xf numFmtId="165" fontId="22" fillId="0" borderId="0" xfId="1" applyNumberFormat="1" applyFont="1" applyAlignment="1">
      <alignment horizontal="center"/>
    </xf>
    <xf numFmtId="0" fontId="14" fillId="5" borderId="32" xfId="1" applyFont="1" applyFill="1" applyBorder="1" applyAlignment="1">
      <alignment horizontal="left"/>
    </xf>
    <xf numFmtId="0" fontId="3" fillId="5" borderId="32" xfId="1" applyFont="1" applyFill="1" applyBorder="1" applyAlignment="1">
      <alignment horizontal="center"/>
    </xf>
    <xf numFmtId="0" fontId="3" fillId="4" borderId="32" xfId="1" applyFill="1" applyBorder="1" applyAlignment="1">
      <alignment horizontal="center"/>
    </xf>
    <xf numFmtId="0" fontId="14" fillId="4" borderId="32" xfId="1" applyFont="1" applyFill="1" applyBorder="1" applyAlignment="1">
      <alignment horizontal="center"/>
    </xf>
    <xf numFmtId="0" fontId="14" fillId="4" borderId="32" xfId="1" applyFont="1" applyFill="1" applyBorder="1"/>
    <xf numFmtId="164" fontId="22" fillId="4" borderId="32" xfId="1" applyNumberFormat="1" applyFont="1" applyFill="1" applyBorder="1" applyAlignment="1">
      <alignment horizontal="center"/>
    </xf>
    <xf numFmtId="164" fontId="22" fillId="4" borderId="0" xfId="1" applyNumberFormat="1" applyFont="1" applyFill="1" applyAlignment="1">
      <alignment horizontal="center"/>
    </xf>
    <xf numFmtId="164" fontId="22" fillId="4" borderId="33" xfId="1" applyNumberFormat="1" applyFont="1" applyFill="1" applyBorder="1" applyAlignment="1">
      <alignment horizontal="center"/>
    </xf>
    <xf numFmtId="164" fontId="31" fillId="4" borderId="0" xfId="1" applyNumberFormat="1" applyFont="1" applyFill="1" applyAlignment="1">
      <alignment horizontal="center"/>
    </xf>
    <xf numFmtId="0" fontId="22" fillId="4" borderId="0" xfId="1" applyFont="1" applyFill="1"/>
    <xf numFmtId="165" fontId="22" fillId="4" borderId="0" xfId="1" applyNumberFormat="1" applyFont="1" applyFill="1" applyAlignment="1">
      <alignment horizontal="center"/>
    </xf>
    <xf numFmtId="0" fontId="3" fillId="4" borderId="31" xfId="1" applyFill="1" applyBorder="1" applyAlignment="1">
      <alignment horizontal="center"/>
    </xf>
    <xf numFmtId="0" fontId="30" fillId="18" borderId="32" xfId="1" applyFont="1" applyFill="1" applyBorder="1" applyAlignment="1">
      <alignment horizontal="center"/>
    </xf>
    <xf numFmtId="0" fontId="22" fillId="5" borderId="32" xfId="1" applyFont="1" applyFill="1" applyBorder="1" applyAlignment="1">
      <alignment horizontal="center"/>
    </xf>
    <xf numFmtId="0" fontId="22" fillId="4" borderId="32" xfId="1" applyFont="1" applyFill="1" applyBorder="1" applyAlignment="1">
      <alignment horizontal="center"/>
    </xf>
    <xf numFmtId="164" fontId="32" fillId="4" borderId="0" xfId="1" applyNumberFormat="1" applyFont="1" applyFill="1" applyAlignment="1">
      <alignment horizontal="center"/>
    </xf>
    <xf numFmtId="0" fontId="33" fillId="5" borderId="32" xfId="1" applyFont="1" applyFill="1" applyBorder="1"/>
    <xf numFmtId="0" fontId="3" fillId="6" borderId="0" xfId="1" applyFill="1"/>
    <xf numFmtId="2" fontId="16" fillId="4" borderId="0" xfId="1" applyNumberFormat="1" applyFont="1" applyFill="1" applyBorder="1" applyAlignment="1" applyProtection="1">
      <alignment horizontal="center"/>
    </xf>
    <xf numFmtId="2" fontId="34" fillId="4" borderId="0" xfId="1" applyNumberFormat="1" applyFont="1" applyFill="1" applyBorder="1" applyAlignment="1" applyProtection="1">
      <alignment horizontal="center"/>
    </xf>
    <xf numFmtId="0" fontId="35" fillId="4" borderId="32" xfId="1" applyFont="1" applyFill="1" applyBorder="1"/>
    <xf numFmtId="164" fontId="3" fillId="4" borderId="0" xfId="1" applyNumberFormat="1" applyFill="1" applyAlignment="1">
      <alignment horizontal="center"/>
    </xf>
    <xf numFmtId="164" fontId="36" fillId="4" borderId="33" xfId="1" applyNumberFormat="1" applyFont="1" applyFill="1" applyBorder="1" applyAlignment="1">
      <alignment horizontal="center"/>
    </xf>
    <xf numFmtId="0" fontId="23" fillId="5" borderId="32" xfId="1" applyFont="1" applyFill="1" applyBorder="1" applyAlignment="1">
      <alignment horizontal="center"/>
    </xf>
    <xf numFmtId="0" fontId="23" fillId="18" borderId="32" xfId="1" applyFont="1" applyFill="1" applyBorder="1" applyAlignment="1">
      <alignment horizontal="center"/>
    </xf>
    <xf numFmtId="0" fontId="23" fillId="4" borderId="32" xfId="1" applyFont="1" applyFill="1" applyBorder="1" applyAlignment="1">
      <alignment horizontal="center"/>
    </xf>
    <xf numFmtId="0" fontId="3" fillId="4" borderId="32" xfId="1" applyFont="1" applyFill="1" applyBorder="1"/>
    <xf numFmtId="0" fontId="13" fillId="4" borderId="32" xfId="1" applyFont="1" applyFill="1" applyBorder="1"/>
    <xf numFmtId="164" fontId="3" fillId="4" borderId="32" xfId="1" applyNumberFormat="1" applyFont="1" applyFill="1" applyBorder="1" applyAlignment="1">
      <alignment horizontal="center"/>
    </xf>
    <xf numFmtId="164" fontId="3" fillId="4" borderId="0" xfId="1" applyNumberFormat="1" applyFont="1" applyFill="1" applyAlignment="1">
      <alignment horizontal="center"/>
    </xf>
    <xf numFmtId="164" fontId="3" fillId="4" borderId="33" xfId="1" applyNumberFormat="1" applyFont="1" applyFill="1" applyBorder="1" applyAlignment="1">
      <alignment horizontal="center"/>
    </xf>
    <xf numFmtId="0" fontId="3" fillId="4" borderId="0" xfId="1" applyFont="1" applyFill="1"/>
    <xf numFmtId="0" fontId="3" fillId="5" borderId="0" xfId="1" applyFont="1" applyFill="1"/>
    <xf numFmtId="164" fontId="3" fillId="0" borderId="0" xfId="1" applyNumberFormat="1" applyBorder="1" applyAlignment="1">
      <alignment horizontal="center"/>
    </xf>
    <xf numFmtId="164" fontId="22" fillId="0" borderId="0" xfId="1" applyNumberFormat="1" applyFont="1" applyBorder="1" applyAlignment="1">
      <alignment horizontal="center"/>
    </xf>
    <xf numFmtId="0" fontId="3" fillId="4" borderId="32" xfId="1" applyFill="1" applyBorder="1"/>
    <xf numFmtId="164" fontId="3" fillId="4" borderId="32" xfId="1" applyNumberFormat="1" applyFill="1" applyBorder="1" applyAlignment="1">
      <alignment horizontal="center"/>
    </xf>
    <xf numFmtId="164" fontId="37" fillId="4" borderId="32" xfId="1" applyNumberFormat="1" applyFont="1" applyFill="1" applyBorder="1" applyAlignment="1">
      <alignment horizontal="center"/>
    </xf>
    <xf numFmtId="164" fontId="3" fillId="4" borderId="33" xfId="1" applyNumberFormat="1" applyFill="1" applyBorder="1" applyAlignment="1">
      <alignment horizontal="center"/>
    </xf>
    <xf numFmtId="164" fontId="35" fillId="4" borderId="32" xfId="1" applyNumberFormat="1" applyFont="1" applyFill="1" applyBorder="1" applyAlignment="1">
      <alignment horizontal="center"/>
    </xf>
    <xf numFmtId="164" fontId="35" fillId="4" borderId="0" xfId="1" applyNumberFormat="1" applyFont="1" applyFill="1" applyAlignment="1">
      <alignment horizontal="center"/>
    </xf>
    <xf numFmtId="164" fontId="38" fillId="4" borderId="0" xfId="1" applyNumberFormat="1" applyFont="1" applyFill="1" applyAlignment="1">
      <alignment horizontal="center"/>
    </xf>
    <xf numFmtId="165" fontId="3" fillId="4" borderId="0" xfId="1" applyNumberFormat="1" applyFill="1" applyAlignment="1">
      <alignment horizontal="center"/>
    </xf>
    <xf numFmtId="164" fontId="3" fillId="5" borderId="32" xfId="1" applyNumberFormat="1" applyFill="1" applyBorder="1" applyAlignment="1">
      <alignment horizontal="center"/>
    </xf>
    <xf numFmtId="164" fontId="3" fillId="5" borderId="0" xfId="1" applyNumberFormat="1" applyFill="1" applyAlignment="1">
      <alignment horizontal="center"/>
    </xf>
    <xf numFmtId="164" fontId="3" fillId="5" borderId="33" xfId="1" applyNumberFormat="1" applyFill="1" applyBorder="1" applyAlignment="1">
      <alignment horizontal="center"/>
    </xf>
    <xf numFmtId="165" fontId="3" fillId="5" borderId="0" xfId="1" applyNumberFormat="1" applyFill="1" applyAlignment="1">
      <alignment horizontal="center"/>
    </xf>
    <xf numFmtId="0" fontId="3" fillId="5" borderId="33" xfId="1" applyFill="1" applyBorder="1"/>
    <xf numFmtId="0" fontId="3" fillId="0" borderId="33" xfId="1" applyBorder="1"/>
    <xf numFmtId="0" fontId="3" fillId="0" borderId="0" xfId="1" applyAlignment="1">
      <alignment horizontal="center"/>
    </xf>
    <xf numFmtId="0" fontId="3" fillId="5" borderId="0" xfId="1" applyFill="1" applyAlignment="1">
      <alignment horizontal="center"/>
    </xf>
    <xf numFmtId="0" fontId="13" fillId="5" borderId="0" xfId="1" applyFont="1" applyFill="1"/>
    <xf numFmtId="0" fontId="23" fillId="5" borderId="32" xfId="1" applyFont="1" applyFill="1" applyBorder="1"/>
    <xf numFmtId="0" fontId="23" fillId="5" borderId="34" xfId="1" applyFont="1" applyFill="1" applyBorder="1"/>
    <xf numFmtId="0" fontId="3" fillId="14" borderId="35" xfId="1" applyFill="1" applyBorder="1"/>
    <xf numFmtId="0" fontId="3" fillId="14" borderId="36" xfId="1" applyFill="1" applyBorder="1"/>
    <xf numFmtId="0" fontId="3" fillId="14" borderId="37" xfId="1" applyFill="1" applyBorder="1"/>
    <xf numFmtId="0" fontId="3" fillId="6" borderId="35" xfId="1" applyFill="1" applyBorder="1"/>
    <xf numFmtId="0" fontId="3" fillId="6" borderId="36" xfId="1" applyFill="1" applyBorder="1"/>
    <xf numFmtId="0" fontId="3" fillId="6" borderId="37" xfId="1" applyFill="1" applyBorder="1"/>
    <xf numFmtId="0" fontId="14" fillId="4" borderId="31" xfId="1" applyFont="1" applyFill="1" applyBorder="1" applyAlignment="1">
      <alignment horizontal="center"/>
    </xf>
    <xf numFmtId="0" fontId="14" fillId="4" borderId="31" xfId="1" applyFont="1" applyFill="1" applyBorder="1"/>
    <xf numFmtId="0" fontId="3" fillId="0" borderId="32" xfId="1" applyFill="1" applyBorder="1"/>
    <xf numFmtId="164" fontId="3" fillId="4" borderId="0" xfId="1" applyNumberFormat="1" applyFill="1" applyBorder="1" applyAlignment="1">
      <alignment horizontal="center"/>
    </xf>
    <xf numFmtId="0" fontId="23" fillId="5" borderId="0" xfId="1" applyFont="1" applyFill="1" applyBorder="1" applyAlignment="1">
      <alignment horizontal="center"/>
    </xf>
    <xf numFmtId="0" fontId="3" fillId="5" borderId="11" xfId="1" applyFill="1" applyBorder="1"/>
    <xf numFmtId="165" fontId="4" fillId="9" borderId="0" xfId="0" applyNumberFormat="1" applyFont="1" applyFill="1" applyAlignment="1">
      <alignment horizontal="center"/>
    </xf>
    <xf numFmtId="0" fontId="4" fillId="3" borderId="38" xfId="0" applyFont="1" applyFill="1" applyBorder="1"/>
    <xf numFmtId="0" fontId="4" fillId="9" borderId="38" xfId="0" applyFont="1" applyFill="1" applyBorder="1"/>
    <xf numFmtId="9" fontId="4" fillId="9" borderId="38" xfId="0" applyNumberFormat="1" applyFont="1" applyFill="1" applyBorder="1" applyAlignment="1">
      <alignment horizontal="center"/>
    </xf>
    <xf numFmtId="0" fontId="4" fillId="9" borderId="38" xfId="0" applyFont="1" applyFill="1" applyBorder="1" applyAlignment="1">
      <alignment horizontal="center"/>
    </xf>
    <xf numFmtId="165" fontId="18" fillId="10" borderId="38" xfId="0" applyNumberFormat="1" applyFont="1" applyFill="1" applyBorder="1" applyAlignment="1">
      <alignment horizontal="center"/>
    </xf>
    <xf numFmtId="0" fontId="12" fillId="10" borderId="38" xfId="0" applyFont="1" applyFill="1" applyBorder="1" applyAlignment="1">
      <alignment horizontal="center"/>
    </xf>
    <xf numFmtId="0" fontId="4" fillId="10" borderId="38" xfId="0" applyFont="1" applyFill="1" applyBorder="1" applyAlignment="1">
      <alignment horizontal="center"/>
    </xf>
    <xf numFmtId="0" fontId="6" fillId="13" borderId="1" xfId="0" applyFont="1" applyFill="1" applyBorder="1" applyAlignment="1">
      <alignment horizontal="center" vertical="center" wrapText="1"/>
    </xf>
    <xf numFmtId="2" fontId="5" fillId="13" borderId="6" xfId="0" applyNumberFormat="1" applyFont="1" applyFill="1" applyBorder="1" applyAlignment="1">
      <alignment horizontal="center" vertical="center" wrapText="1"/>
    </xf>
    <xf numFmtId="0" fontId="6" fillId="13" borderId="6" xfId="0" applyFont="1" applyFill="1" applyBorder="1" applyAlignment="1">
      <alignment horizontal="center" vertical="center" wrapText="1"/>
    </xf>
    <xf numFmtId="3" fontId="4" fillId="19" borderId="4" xfId="0" applyNumberFormat="1" applyFont="1" applyFill="1" applyBorder="1" applyAlignment="1" applyProtection="1">
      <alignment horizontal="center"/>
      <protection locked="0"/>
    </xf>
    <xf numFmtId="3" fontId="4" fillId="19" borderId="6" xfId="0" applyNumberFormat="1" applyFont="1" applyFill="1" applyBorder="1" applyAlignment="1" applyProtection="1">
      <alignment horizontal="center"/>
      <protection locked="0"/>
    </xf>
    <xf numFmtId="3" fontId="4" fillId="19" borderId="1" xfId="0" applyNumberFormat="1" applyFont="1" applyFill="1" applyBorder="1" applyAlignment="1" applyProtection="1">
      <alignment horizontal="center"/>
      <protection locked="0"/>
    </xf>
    <xf numFmtId="3" fontId="4" fillId="19" borderId="5" xfId="0" applyNumberFormat="1" applyFont="1" applyFill="1" applyBorder="1" applyAlignment="1" applyProtection="1">
      <alignment horizontal="center"/>
      <protection locked="0"/>
    </xf>
    <xf numFmtId="0" fontId="4" fillId="19" borderId="5" xfId="0" applyFont="1" applyFill="1" applyBorder="1" applyAlignment="1" applyProtection="1">
      <alignment horizontal="center"/>
      <protection locked="0"/>
    </xf>
    <xf numFmtId="0" fontId="4" fillId="19" borderId="1" xfId="0" applyFont="1" applyFill="1" applyBorder="1" applyProtection="1">
      <protection locked="0"/>
    </xf>
    <xf numFmtId="0" fontId="4" fillId="19" borderId="1" xfId="0" applyFont="1" applyFill="1" applyBorder="1" applyAlignment="1" applyProtection="1">
      <alignment horizontal="center"/>
      <protection locked="0"/>
    </xf>
    <xf numFmtId="0" fontId="6" fillId="5" borderId="0" xfId="0" applyFont="1" applyFill="1" applyBorder="1"/>
    <xf numFmtId="0" fontId="3" fillId="5" borderId="11" xfId="1" applyFill="1" applyBorder="1" applyAlignment="1">
      <alignment horizontal="center"/>
    </xf>
    <xf numFmtId="0" fontId="13" fillId="14" borderId="36" xfId="1" applyFont="1" applyFill="1" applyBorder="1"/>
    <xf numFmtId="0" fontId="13" fillId="6" borderId="36" xfId="1" applyFont="1" applyFill="1" applyBorder="1"/>
    <xf numFmtId="0" fontId="12" fillId="5" borderId="0" xfId="0" applyFont="1" applyFill="1" applyBorder="1"/>
    <xf numFmtId="0" fontId="4" fillId="3" borderId="0" xfId="0" applyFont="1" applyFill="1" applyAlignment="1">
      <alignment horizontal="center"/>
    </xf>
    <xf numFmtId="3" fontId="4" fillId="9" borderId="38" xfId="0" applyNumberFormat="1" applyFont="1" applyFill="1" applyBorder="1" applyAlignment="1">
      <alignment horizontal="center"/>
    </xf>
    <xf numFmtId="0" fontId="2" fillId="5" borderId="32" xfId="1" applyFont="1" applyFill="1" applyBorder="1"/>
    <xf numFmtId="0" fontId="13" fillId="12" borderId="5" xfId="1" applyFont="1" applyFill="1" applyBorder="1" applyAlignment="1">
      <alignment horizontal="center" vertical="top" wrapText="1"/>
    </xf>
    <xf numFmtId="0" fontId="13" fillId="15" borderId="5" xfId="1" applyFont="1" applyFill="1" applyBorder="1" applyAlignment="1">
      <alignment horizontal="center" vertical="top" wrapText="1"/>
    </xf>
    <xf numFmtId="0" fontId="13" fillId="16" borderId="5" xfId="1" applyFont="1" applyFill="1" applyBorder="1" applyAlignment="1">
      <alignment horizontal="center" vertical="top" wrapText="1"/>
    </xf>
    <xf numFmtId="164" fontId="3" fillId="0" borderId="10" xfId="1" applyNumberFormat="1" applyBorder="1" applyAlignment="1">
      <alignment horizontal="center"/>
    </xf>
    <xf numFmtId="165" fontId="3" fillId="0" borderId="3" xfId="1" applyNumberFormat="1" applyBorder="1" applyAlignment="1">
      <alignment horizontal="center"/>
    </xf>
    <xf numFmtId="0" fontId="13" fillId="16" borderId="39" xfId="1" applyFont="1" applyFill="1" applyBorder="1"/>
    <xf numFmtId="0" fontId="13" fillId="16" borderId="40" xfId="1" applyFont="1" applyFill="1" applyBorder="1"/>
    <xf numFmtId="0" fontId="3" fillId="16" borderId="41" xfId="1" applyFill="1" applyBorder="1"/>
    <xf numFmtId="0" fontId="3" fillId="5" borderId="1" xfId="1" applyFill="1" applyBorder="1"/>
    <xf numFmtId="164" fontId="22" fillId="5" borderId="32" xfId="1" applyNumberFormat="1" applyFont="1" applyFill="1" applyBorder="1" applyAlignment="1">
      <alignment horizontal="center"/>
    </xf>
    <xf numFmtId="164" fontId="22" fillId="5" borderId="0" xfId="1" applyNumberFormat="1" applyFont="1" applyFill="1" applyAlignment="1">
      <alignment horizontal="center"/>
    </xf>
    <xf numFmtId="164" fontId="22" fillId="5" borderId="33" xfId="1" applyNumberFormat="1" applyFont="1" applyFill="1" applyBorder="1" applyAlignment="1">
      <alignment horizontal="center"/>
    </xf>
    <xf numFmtId="0" fontId="22" fillId="5" borderId="0" xfId="1" applyFont="1" applyFill="1"/>
    <xf numFmtId="165" fontId="22" fillId="5" borderId="0" xfId="1" applyNumberFormat="1" applyFont="1" applyFill="1" applyAlignment="1">
      <alignment horizontal="center"/>
    </xf>
    <xf numFmtId="49" fontId="4" fillId="5" borderId="0" xfId="0" applyNumberFormat="1" applyFont="1" applyFill="1" applyBorder="1" applyAlignment="1">
      <alignment vertical="top" wrapText="1"/>
    </xf>
    <xf numFmtId="0" fontId="3" fillId="0" borderId="31" xfId="1" applyFill="1" applyBorder="1" applyAlignment="1">
      <alignment horizontal="center"/>
    </xf>
    <xf numFmtId="0" fontId="23" fillId="0" borderId="32" xfId="1" applyFont="1" applyFill="1" applyBorder="1" applyAlignment="1">
      <alignment horizontal="center"/>
    </xf>
    <xf numFmtId="164" fontId="3" fillId="0" borderId="32" xfId="1" applyNumberFormat="1" applyFill="1" applyBorder="1" applyAlignment="1">
      <alignment horizontal="center"/>
    </xf>
    <xf numFmtId="164" fontId="3" fillId="0" borderId="0" xfId="1" applyNumberFormat="1" applyFill="1" applyAlignment="1">
      <alignment horizontal="center"/>
    </xf>
    <xf numFmtId="164" fontId="3" fillId="0" borderId="33" xfId="1" applyNumberFormat="1" applyFill="1" applyBorder="1" applyAlignment="1">
      <alignment horizontal="center"/>
    </xf>
    <xf numFmtId="0" fontId="3" fillId="0" borderId="0" xfId="1" applyFill="1"/>
    <xf numFmtId="165" fontId="3" fillId="0" borderId="0" xfId="1" applyNumberFormat="1" applyFill="1" applyAlignment="1">
      <alignment horizontal="center"/>
    </xf>
    <xf numFmtId="0" fontId="29" fillId="0" borderId="32" xfId="1" applyFont="1" applyFill="1" applyBorder="1" applyAlignment="1">
      <alignment horizontal="center"/>
    </xf>
    <xf numFmtId="0" fontId="29" fillId="0" borderId="32" xfId="1" applyFont="1" applyFill="1" applyBorder="1"/>
    <xf numFmtId="164" fontId="23" fillId="0" borderId="0" xfId="1" applyNumberFormat="1" applyFont="1" applyFill="1" applyAlignment="1">
      <alignment horizontal="center"/>
    </xf>
    <xf numFmtId="0" fontId="6" fillId="5" borderId="0" xfId="0" applyFont="1" applyFill="1" applyBorder="1" applyAlignment="1">
      <alignment wrapText="1"/>
    </xf>
    <xf numFmtId="0" fontId="4" fillId="5" borderId="0" xfId="0" applyFont="1" applyFill="1" applyBorder="1" applyAlignment="1">
      <alignment vertical="top" wrapText="1"/>
    </xf>
    <xf numFmtId="0" fontId="4" fillId="5" borderId="1" xfId="0" applyFont="1" applyFill="1" applyBorder="1" applyProtection="1"/>
    <xf numFmtId="0" fontId="5" fillId="5" borderId="0" xfId="0" applyFont="1" applyFill="1" applyBorder="1" applyAlignment="1">
      <alignment vertical="top" wrapText="1"/>
    </xf>
    <xf numFmtId="0" fontId="4" fillId="4" borderId="0" xfId="0" applyFont="1" applyFill="1" applyBorder="1" applyAlignment="1">
      <alignment vertical="top" wrapText="1"/>
    </xf>
    <xf numFmtId="167" fontId="22" fillId="0" borderId="0" xfId="1" applyNumberFormat="1" applyFont="1" applyAlignment="1">
      <alignment horizontal="center"/>
    </xf>
    <xf numFmtId="2" fontId="8" fillId="7" borderId="9" xfId="0" applyNumberFormat="1" applyFont="1" applyFill="1" applyBorder="1" applyAlignment="1" applyProtection="1">
      <alignment horizontal="center"/>
    </xf>
    <xf numFmtId="164" fontId="23" fillId="7" borderId="32" xfId="1" applyNumberFormat="1" applyFont="1" applyFill="1" applyBorder="1" applyAlignment="1">
      <alignment horizontal="center"/>
    </xf>
    <xf numFmtId="164" fontId="23" fillId="7" borderId="0" xfId="1" applyNumberFormat="1" applyFont="1" applyFill="1" applyAlignment="1">
      <alignment horizontal="center"/>
    </xf>
    <xf numFmtId="164" fontId="8" fillId="7" borderId="43" xfId="0" applyNumberFormat="1" applyFont="1" applyFill="1" applyBorder="1" applyAlignment="1" applyProtection="1">
      <alignment horizontal="center"/>
    </xf>
    <xf numFmtId="2" fontId="8" fillId="7" borderId="42" xfId="0" applyNumberFormat="1" applyFont="1" applyFill="1" applyBorder="1" applyAlignment="1" applyProtection="1">
      <alignment horizontal="center"/>
    </xf>
    <xf numFmtId="2" fontId="8" fillId="7" borderId="9" xfId="0" applyNumberFormat="1" applyFont="1" applyFill="1" applyBorder="1" applyProtection="1"/>
    <xf numFmtId="0" fontId="8" fillId="7" borderId="42" xfId="0" applyFont="1" applyFill="1" applyBorder="1" applyProtection="1"/>
    <xf numFmtId="164" fontId="23" fillId="7" borderId="33" xfId="1" applyNumberFormat="1" applyFont="1" applyFill="1" applyBorder="1" applyAlignment="1">
      <alignment horizontal="center"/>
    </xf>
    <xf numFmtId="164" fontId="8" fillId="7" borderId="9" xfId="0" applyNumberFormat="1" applyFont="1" applyFill="1" applyBorder="1" applyAlignment="1" applyProtection="1">
      <alignment horizontal="center"/>
    </xf>
    <xf numFmtId="0" fontId="1" fillId="5" borderId="0" xfId="1" applyFont="1" applyFill="1"/>
    <xf numFmtId="49" fontId="20" fillId="5" borderId="0" xfId="0" applyNumberFormat="1" applyFont="1" applyFill="1" applyBorder="1" applyAlignment="1">
      <alignment vertical="top" wrapText="1"/>
    </xf>
    <xf numFmtId="49" fontId="4" fillId="5" borderId="0" xfId="0" applyNumberFormat="1" applyFont="1" applyFill="1" applyBorder="1" applyAlignment="1">
      <alignment vertical="top" wrapText="1"/>
    </xf>
    <xf numFmtId="0" fontId="5" fillId="13" borderId="7" xfId="0" applyFont="1" applyFill="1" applyBorder="1" applyAlignment="1">
      <alignment horizontal="center" vertical="center"/>
    </xf>
    <xf numFmtId="0" fontId="5" fillId="13" borderId="8" xfId="0" applyFont="1" applyFill="1" applyBorder="1" applyAlignment="1">
      <alignment horizontal="center" vertical="center"/>
    </xf>
    <xf numFmtId="0" fontId="5" fillId="13" borderId="6" xfId="0" applyFont="1" applyFill="1" applyBorder="1" applyAlignment="1">
      <alignment horizontal="center" vertical="center"/>
    </xf>
    <xf numFmtId="0" fontId="11" fillId="0" borderId="0" xfId="0" applyFont="1" applyAlignment="1">
      <alignment horizontal="right"/>
    </xf>
    <xf numFmtId="3" fontId="4" fillId="19" borderId="1" xfId="0" applyNumberFormat="1" applyFont="1" applyFill="1" applyBorder="1" applyAlignment="1" applyProtection="1">
      <alignment horizontal="left" vertical="top" wrapText="1"/>
      <protection locked="0"/>
    </xf>
    <xf numFmtId="0" fontId="20" fillId="5" borderId="0" xfId="0" applyFont="1" applyFill="1" applyBorder="1" applyAlignment="1">
      <alignment vertical="top" wrapText="1"/>
    </xf>
  </cellXfs>
  <cellStyles count="2">
    <cellStyle name="Normal" xfId="0" builtinId="0"/>
    <cellStyle name="Normal 2" xfId="1"/>
  </cellStyles>
  <dxfs count="32">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bgColor rgb="FFFFD238"/>
        </patternFill>
      </fill>
    </dxf>
    <dxf>
      <fill>
        <patternFill>
          <bgColor rgb="FFD9D9D9"/>
        </patternFill>
      </fill>
    </dxf>
    <dxf>
      <fill>
        <patternFill>
          <bgColor rgb="FFFF9933"/>
        </patternFill>
      </fill>
    </dxf>
    <dxf>
      <font>
        <color rgb="FFF2F2F2"/>
      </font>
    </dxf>
    <dxf>
      <fill>
        <patternFill>
          <bgColor rgb="FFFFD238"/>
        </patternFill>
      </fill>
    </dxf>
    <dxf>
      <fill>
        <patternFill>
          <bgColor theme="0" tint="-0.14996795556505021"/>
        </patternFill>
      </fill>
    </dxf>
    <dxf>
      <fill>
        <patternFill>
          <bgColor rgb="FFFF9933"/>
        </patternFill>
      </fill>
    </dxf>
    <dxf>
      <font>
        <color theme="0"/>
      </font>
    </dxf>
    <dxf>
      <fill>
        <patternFill>
          <bgColor rgb="FFFFD238"/>
        </patternFill>
      </fill>
    </dxf>
    <dxf>
      <fill>
        <patternFill>
          <bgColor rgb="FFD9D9D9"/>
        </patternFill>
      </fill>
    </dxf>
    <dxf>
      <fill>
        <patternFill>
          <bgColor rgb="FFFF9933"/>
        </patternFill>
      </fill>
    </dxf>
    <dxf>
      <font>
        <color rgb="FFF2F2F2"/>
      </font>
    </dxf>
    <dxf>
      <fill>
        <patternFill>
          <bgColor rgb="FFFFD238"/>
        </patternFill>
      </fill>
    </dxf>
    <dxf>
      <fill>
        <patternFill>
          <bgColor theme="0" tint="-0.14996795556505021"/>
        </patternFill>
      </fill>
    </dxf>
    <dxf>
      <fill>
        <patternFill>
          <bgColor rgb="FFFF9933"/>
        </patternFill>
      </fill>
    </dxf>
  </dxfs>
  <tableStyles count="0" defaultTableStyle="TableStyleMedium9" defaultPivotStyle="PivotStyleLight16"/>
  <colors>
    <mruColors>
      <color rgb="FFFFFF66"/>
      <color rgb="FFFFFF99"/>
      <color rgb="FFFF99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723466</xdr:colOff>
      <xdr:row>1</xdr:row>
      <xdr:rowOff>15369</xdr:rowOff>
    </xdr:from>
    <xdr:to>
      <xdr:col>8</xdr:col>
      <xdr:colOff>808758</xdr:colOff>
      <xdr:row>9</xdr:row>
      <xdr:rowOff>70717</xdr:rowOff>
    </xdr:to>
    <xdr:pic>
      <xdr:nvPicPr>
        <xdr:cNvPr id="2" name="Bild 1" descr="MB_cmyk"/>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0416" y="177294"/>
          <a:ext cx="904442" cy="120787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723466</xdr:colOff>
      <xdr:row>1</xdr:row>
      <xdr:rowOff>15369</xdr:rowOff>
    </xdr:from>
    <xdr:to>
      <xdr:col>8</xdr:col>
      <xdr:colOff>808758</xdr:colOff>
      <xdr:row>7</xdr:row>
      <xdr:rowOff>61192</xdr:rowOff>
    </xdr:to>
    <xdr:pic>
      <xdr:nvPicPr>
        <xdr:cNvPr id="2" name="Bild 1" descr="MB_cmyk"/>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0416" y="177294"/>
          <a:ext cx="904442" cy="120787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fr/Downloads/Ber&#228;kningsverktyg%204%202013%201305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gislagsindikator"/>
      <sheetName val="Data för energislag"/>
      <sheetName val="Fjärrvärmestatistik 2008"/>
      <sheetName val="Fjärrvärmestatistik 2011"/>
      <sheetName val="Fjärrvärmestatistik 2010 (2)"/>
    </sheetNames>
    <sheetDataSet>
      <sheetData sheetId="0">
        <row r="30">
          <cell r="E30" t="str">
            <v>Kärnkraftsel</v>
          </cell>
        </row>
        <row r="31">
          <cell r="E31" t="str">
            <v>Miljömärkt el</v>
          </cell>
        </row>
        <row r="32">
          <cell r="E32" t="str">
            <v>Solel</v>
          </cell>
        </row>
        <row r="33">
          <cell r="E33" t="str">
            <v>Vattenkraft</v>
          </cell>
        </row>
        <row r="34">
          <cell r="E34" t="str">
            <v>Vind</v>
          </cell>
        </row>
        <row r="35">
          <cell r="E35" t="str">
            <v>Nordisk elmix</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1:GP672"/>
  <sheetViews>
    <sheetView topLeftCell="A13" zoomScaleNormal="100" zoomScaleSheetLayoutView="75" zoomScalePageLayoutView="80" workbookViewId="0">
      <selection activeCell="F21" sqref="F21"/>
    </sheetView>
  </sheetViews>
  <sheetFormatPr defaultRowHeight="12.75" x14ac:dyDescent="0.2"/>
  <cols>
    <col min="1" max="1" width="3.5703125" style="8" customWidth="1"/>
    <col min="2" max="2" width="2.140625" style="8" customWidth="1"/>
    <col min="3" max="3" width="27.140625" style="8" customWidth="1"/>
    <col min="4" max="4" width="14.85546875" style="8" customWidth="1"/>
    <col min="5" max="5" width="21.7109375" style="8" customWidth="1"/>
    <col min="6" max="6" width="11.28515625" style="8" customWidth="1"/>
    <col min="7" max="7" width="10.42578125" style="8" customWidth="1"/>
    <col min="8" max="8" width="12.28515625" style="8" customWidth="1"/>
    <col min="9" max="9" width="15.7109375" style="8" customWidth="1"/>
    <col min="10" max="10" width="28.5703125" style="7" customWidth="1"/>
    <col min="11" max="11" width="11.85546875" style="7" hidden="1" customWidth="1"/>
    <col min="12" max="12" width="12.42578125" style="7" hidden="1" customWidth="1"/>
    <col min="13" max="13" width="9.140625" style="9" hidden="1" customWidth="1"/>
    <col min="14" max="14" width="14.140625" style="9" hidden="1" customWidth="1"/>
    <col min="15" max="15" width="8.5703125" style="9" hidden="1" customWidth="1"/>
    <col min="16" max="16" width="11.28515625" style="9" hidden="1" customWidth="1"/>
    <col min="17" max="17" width="8.42578125" style="9" hidden="1" customWidth="1"/>
    <col min="18" max="18" width="13.140625" style="9" hidden="1" customWidth="1"/>
    <col min="19" max="19" width="12.28515625" style="9" hidden="1" customWidth="1"/>
    <col min="20" max="20" width="11.7109375" style="9" hidden="1" customWidth="1"/>
    <col min="21" max="21" width="9.140625" style="9" hidden="1" customWidth="1"/>
    <col min="22" max="22" width="11.42578125" style="9" hidden="1" customWidth="1"/>
    <col min="23" max="23" width="13.140625" style="9" hidden="1" customWidth="1"/>
    <col min="24" max="24" width="8.28515625" style="9" hidden="1" customWidth="1"/>
    <col min="25" max="27" width="9.140625" style="9" hidden="1" customWidth="1"/>
    <col min="28" max="31" width="9.140625" style="9" customWidth="1"/>
    <col min="32" max="195" width="9.140625" style="9"/>
    <col min="196" max="16384" width="9.140625" style="8"/>
  </cols>
  <sheetData>
    <row r="1" spans="1:12" x14ac:dyDescent="0.2">
      <c r="A1" s="7"/>
      <c r="B1" s="7"/>
      <c r="C1" s="7"/>
      <c r="D1" s="7"/>
      <c r="E1" s="7"/>
      <c r="F1" s="7"/>
      <c r="G1" s="7"/>
      <c r="H1" s="7"/>
      <c r="I1" s="7"/>
      <c r="J1" s="16"/>
      <c r="K1" s="16"/>
      <c r="L1" s="16"/>
    </row>
    <row r="2" spans="1:12" ht="23.25" x14ac:dyDescent="0.35">
      <c r="A2" s="7"/>
      <c r="B2" s="7"/>
      <c r="C2" s="27" t="s">
        <v>473</v>
      </c>
      <c r="D2" s="7"/>
      <c r="E2" s="7"/>
      <c r="F2" s="7"/>
      <c r="G2" s="7"/>
      <c r="H2" s="7"/>
      <c r="I2" s="7"/>
      <c r="J2" s="16"/>
      <c r="K2" s="17"/>
      <c r="L2" s="16"/>
    </row>
    <row r="3" spans="1:12" ht="14.25" x14ac:dyDescent="0.2">
      <c r="A3" s="7"/>
      <c r="B3" s="7"/>
      <c r="C3" s="6" t="s">
        <v>504</v>
      </c>
      <c r="D3" s="7"/>
      <c r="E3" s="7"/>
      <c r="F3" s="7"/>
      <c r="G3" s="7"/>
      <c r="H3" s="7"/>
      <c r="I3" s="7"/>
      <c r="J3" s="16"/>
      <c r="K3" s="18"/>
      <c r="L3" s="18"/>
    </row>
    <row r="4" spans="1:12" ht="15.75" x14ac:dyDescent="0.25">
      <c r="A4" s="7"/>
      <c r="B4" s="7"/>
      <c r="C4" s="180" t="s">
        <v>717</v>
      </c>
      <c r="D4" s="7"/>
      <c r="E4" s="7"/>
      <c r="F4" s="7"/>
      <c r="G4" s="7"/>
      <c r="H4" s="7"/>
      <c r="I4" s="7"/>
      <c r="J4" s="16"/>
      <c r="K4" s="9"/>
      <c r="L4" s="9"/>
    </row>
    <row r="5" spans="1:12" x14ac:dyDescent="0.2">
      <c r="A5" s="7"/>
      <c r="B5" s="7"/>
      <c r="C5" s="22" t="s">
        <v>718</v>
      </c>
      <c r="D5" s="7"/>
      <c r="E5" s="7"/>
      <c r="F5" s="7"/>
      <c r="G5" s="7"/>
      <c r="H5" s="7"/>
      <c r="I5" s="7"/>
      <c r="J5" s="16"/>
      <c r="K5" s="9"/>
      <c r="L5" s="9"/>
    </row>
    <row r="6" spans="1:12" ht="6" customHeight="1" x14ac:dyDescent="0.2">
      <c r="A6" s="7"/>
      <c r="B6" s="7"/>
      <c r="D6" s="7"/>
      <c r="E6" s="7"/>
      <c r="F6" s="7"/>
      <c r="G6" s="7"/>
      <c r="H6" s="7"/>
      <c r="I6" s="7"/>
      <c r="J6" s="16"/>
      <c r="K6" s="9"/>
      <c r="L6" s="9"/>
    </row>
    <row r="7" spans="1:12" x14ac:dyDescent="0.2">
      <c r="A7" s="7"/>
      <c r="B7" s="7"/>
      <c r="C7" s="184" t="s">
        <v>740</v>
      </c>
      <c r="D7" s="7"/>
      <c r="E7" s="7"/>
      <c r="F7" s="7"/>
      <c r="G7" s="7"/>
      <c r="H7" s="7"/>
      <c r="I7" s="7"/>
      <c r="J7" s="16"/>
      <c r="K7" s="9"/>
      <c r="L7" s="9"/>
    </row>
    <row r="8" spans="1:12" ht="3" customHeight="1" x14ac:dyDescent="0.2">
      <c r="A8" s="7"/>
      <c r="B8" s="7"/>
      <c r="C8" s="6"/>
      <c r="D8" s="7"/>
      <c r="E8" s="7"/>
      <c r="F8" s="7"/>
      <c r="G8" s="7"/>
      <c r="H8" s="7"/>
      <c r="I8" s="7"/>
      <c r="J8" s="16"/>
      <c r="K8" s="9"/>
      <c r="L8" s="9"/>
    </row>
    <row r="9" spans="1:12" ht="3" customHeight="1" x14ac:dyDescent="0.2">
      <c r="A9" s="7"/>
      <c r="B9" s="7"/>
      <c r="C9" s="6"/>
      <c r="D9" s="7"/>
      <c r="E9" s="7"/>
      <c r="F9" s="7"/>
      <c r="G9" s="7"/>
      <c r="H9" s="7"/>
      <c r="I9" s="7"/>
      <c r="J9" s="16"/>
      <c r="K9" s="9"/>
      <c r="L9" s="9"/>
    </row>
    <row r="10" spans="1:12" ht="72" customHeight="1" x14ac:dyDescent="0.2">
      <c r="A10" s="7"/>
      <c r="B10" s="7"/>
      <c r="C10" s="229" t="s">
        <v>720</v>
      </c>
      <c r="D10" s="230"/>
      <c r="E10" s="230"/>
      <c r="F10" s="230"/>
      <c r="G10" s="230"/>
      <c r="H10" s="230"/>
      <c r="I10" s="15"/>
      <c r="J10" s="16"/>
      <c r="K10" s="9"/>
      <c r="L10" s="9"/>
    </row>
    <row r="11" spans="1:12" ht="22.5" customHeight="1" x14ac:dyDescent="0.2">
      <c r="A11" s="7"/>
      <c r="B11" s="7"/>
      <c r="D11" s="7"/>
      <c r="E11" s="7"/>
      <c r="F11" s="7"/>
      <c r="G11" s="7"/>
      <c r="H11" s="7"/>
      <c r="I11" s="7"/>
      <c r="J11" s="16"/>
      <c r="K11" s="9"/>
      <c r="L11" s="9"/>
    </row>
    <row r="12" spans="1:12" ht="4.5" customHeight="1" x14ac:dyDescent="0.2">
      <c r="A12" s="7"/>
      <c r="B12" s="7"/>
      <c r="C12" s="7"/>
      <c r="D12" s="7"/>
      <c r="E12" s="7"/>
      <c r="F12" s="7"/>
      <c r="G12" s="7"/>
      <c r="H12" s="7"/>
      <c r="I12" s="7"/>
      <c r="J12" s="16"/>
      <c r="K12" s="9"/>
      <c r="L12" s="9"/>
    </row>
    <row r="13" spans="1:12" ht="15" x14ac:dyDescent="0.25">
      <c r="A13" s="7"/>
      <c r="B13" s="7"/>
      <c r="C13" s="5" t="s">
        <v>510</v>
      </c>
      <c r="D13" s="235"/>
      <c r="E13" s="235"/>
      <c r="F13" s="235"/>
      <c r="G13" s="235"/>
      <c r="H13" s="235"/>
      <c r="I13" s="7"/>
      <c r="J13" s="16"/>
      <c r="K13" s="9"/>
      <c r="L13" s="9"/>
    </row>
    <row r="14" spans="1:12" ht="18" customHeight="1" x14ac:dyDescent="0.2">
      <c r="A14" s="7"/>
      <c r="B14" s="7"/>
      <c r="C14" s="7" t="s">
        <v>502</v>
      </c>
      <c r="D14" s="235"/>
      <c r="E14" s="235"/>
      <c r="F14" s="235"/>
      <c r="G14" s="235"/>
      <c r="H14" s="235"/>
      <c r="I14" s="7"/>
      <c r="J14" s="16"/>
      <c r="K14" s="9"/>
      <c r="L14" s="9"/>
    </row>
    <row r="15" spans="1:12" ht="27.75" customHeight="1" x14ac:dyDescent="0.2">
      <c r="A15" s="7"/>
      <c r="B15" s="7"/>
      <c r="D15" s="235"/>
      <c r="E15" s="235"/>
      <c r="F15" s="235"/>
      <c r="G15" s="235"/>
      <c r="H15" s="235"/>
      <c r="I15" s="7"/>
      <c r="J15" s="16"/>
      <c r="K15" s="9"/>
      <c r="L15" s="9"/>
    </row>
    <row r="16" spans="1:12" ht="27.75" customHeight="1" x14ac:dyDescent="0.2">
      <c r="A16" s="7"/>
      <c r="B16" s="7"/>
      <c r="C16" s="7"/>
      <c r="D16" s="7"/>
      <c r="E16" s="7"/>
      <c r="F16" s="7"/>
      <c r="G16" s="7"/>
      <c r="H16" s="7"/>
      <c r="I16" s="7"/>
      <c r="J16" s="16"/>
      <c r="K16" s="9"/>
      <c r="L16" s="9"/>
    </row>
    <row r="17" spans="1:198" ht="21.75" customHeight="1" x14ac:dyDescent="0.2">
      <c r="A17" s="7"/>
      <c r="B17" s="7"/>
      <c r="C17" s="19"/>
      <c r="D17" s="7"/>
      <c r="E17" s="7"/>
      <c r="F17" s="231" t="s">
        <v>719</v>
      </c>
      <c r="G17" s="232"/>
      <c r="H17" s="233"/>
      <c r="I17" s="7"/>
      <c r="J17" s="16"/>
      <c r="K17" s="9"/>
      <c r="L17" s="9"/>
    </row>
    <row r="18" spans="1:198" ht="41.25" customHeight="1" x14ac:dyDescent="0.2">
      <c r="A18" s="7"/>
      <c r="B18" s="7"/>
      <c r="C18" s="170" t="s">
        <v>472</v>
      </c>
      <c r="D18" s="171" t="s">
        <v>721</v>
      </c>
      <c r="E18" s="172" t="s">
        <v>474</v>
      </c>
      <c r="F18" s="170">
        <v>1</v>
      </c>
      <c r="G18" s="170">
        <v>2</v>
      </c>
      <c r="H18" s="170">
        <v>4</v>
      </c>
      <c r="I18" s="7"/>
      <c r="J18" s="16"/>
      <c r="K18" s="9"/>
      <c r="L18" s="9"/>
    </row>
    <row r="19" spans="1:198" ht="16.5" customHeight="1" x14ac:dyDescent="0.2">
      <c r="A19" s="7"/>
      <c r="B19" s="7"/>
      <c r="C19" s="23" t="s">
        <v>501</v>
      </c>
      <c r="D19" s="173">
        <v>27</v>
      </c>
      <c r="E19" s="174" t="s">
        <v>496</v>
      </c>
      <c r="F19" s="12">
        <f>(IF(E19="Nordisk elmix",0,(IF(E19="Kärnkraftsel",0,1))))*D19</f>
        <v>27</v>
      </c>
      <c r="G19" s="12">
        <f>(IF($E$19="nordisk elmix",0.55,0))*$D$19</f>
        <v>0</v>
      </c>
      <c r="H19" s="12">
        <f>(IF($E$19="nordisk elmix",0.45,(IF($E$19="Kärnkraftsel",1,0))))*D19</f>
        <v>0</v>
      </c>
      <c r="I19" s="7"/>
      <c r="J19" s="16"/>
      <c r="K19" s="9"/>
      <c r="L19" s="9"/>
    </row>
    <row r="20" spans="1:198" ht="16.5" customHeight="1" x14ac:dyDescent="0.2">
      <c r="A20" s="7"/>
      <c r="B20" s="7"/>
      <c r="C20" s="24" t="s">
        <v>505</v>
      </c>
      <c r="D20" s="175">
        <v>10</v>
      </c>
      <c r="E20" s="174" t="s">
        <v>497</v>
      </c>
      <c r="F20" s="12">
        <f>(IF(E20="Nordisk elmix",0,(IF(E20="Kärnkraftsel",0,1))))*D20</f>
        <v>10</v>
      </c>
      <c r="G20" s="12">
        <f>(IF($E$20="nordisk elmix",0.55,0))*$D$20</f>
        <v>0</v>
      </c>
      <c r="H20" s="12">
        <f>(IF($E$20="nordisk elmix",0.45,(IF($E$20="Kärnkraftsel",1,0))))*D20</f>
        <v>0</v>
      </c>
      <c r="I20" s="7"/>
      <c r="J20" s="16"/>
      <c r="K20" s="9"/>
      <c r="L20" s="9"/>
    </row>
    <row r="21" spans="1:198" ht="14.25" customHeight="1" x14ac:dyDescent="0.2">
      <c r="A21" s="7"/>
      <c r="B21" s="7"/>
      <c r="C21" s="24" t="s">
        <v>480</v>
      </c>
      <c r="D21" s="176">
        <v>100</v>
      </c>
      <c r="E21" s="174" t="s">
        <v>2</v>
      </c>
      <c r="F21" s="20">
        <f>$D21*VLOOKUP($E21,Nät2012data,2)</f>
        <v>3.870598414030431</v>
      </c>
      <c r="G21" s="20">
        <f>$D21*VLOOKUP($E21,Nät2012data,3)</f>
        <v>57.158004982988878</v>
      </c>
      <c r="H21" s="20">
        <f>$D21*VLOOKUP($E21,Nät2012data,4)</f>
        <v>38.971396602980676</v>
      </c>
      <c r="I21" s="19" t="b">
        <f>IF($F$21+$G$21+$H$21=0,"Statistik saknas")</f>
        <v>0</v>
      </c>
      <c r="J21" s="16"/>
      <c r="K21" s="9"/>
      <c r="L21" s="9"/>
    </row>
    <row r="22" spans="1:198" ht="17.25" customHeight="1" x14ac:dyDescent="0.2">
      <c r="A22" s="7"/>
      <c r="B22" s="7"/>
      <c r="C22" s="25" t="s">
        <v>714</v>
      </c>
      <c r="D22" s="176">
        <v>0</v>
      </c>
      <c r="E22" s="174"/>
      <c r="F22" s="28">
        <v>0</v>
      </c>
      <c r="G22" s="28">
        <v>0</v>
      </c>
      <c r="H22" s="28">
        <v>0</v>
      </c>
      <c r="I22" s="7"/>
      <c r="J22" s="16"/>
      <c r="K22" s="9"/>
      <c r="L22" s="9"/>
    </row>
    <row r="23" spans="1:198" ht="15.75" customHeight="1" x14ac:dyDescent="0.2">
      <c r="A23" s="7"/>
      <c r="B23" s="7"/>
      <c r="C23" s="24" t="s">
        <v>471</v>
      </c>
      <c r="D23" s="177">
        <v>0</v>
      </c>
      <c r="E23" s="174"/>
      <c r="F23" s="28">
        <v>0</v>
      </c>
      <c r="G23" s="28">
        <v>0</v>
      </c>
      <c r="H23" s="28">
        <v>0</v>
      </c>
      <c r="I23" s="7"/>
      <c r="J23" s="16"/>
      <c r="K23" s="9"/>
      <c r="L23" s="9"/>
    </row>
    <row r="24" spans="1:198" ht="15.75" customHeight="1" x14ac:dyDescent="0.2">
      <c r="A24" s="7"/>
      <c r="B24" s="7"/>
      <c r="C24" s="25" t="s">
        <v>475</v>
      </c>
      <c r="D24" s="177">
        <v>0</v>
      </c>
      <c r="E24" s="174"/>
      <c r="F24" s="28">
        <v>0</v>
      </c>
      <c r="G24" s="28">
        <v>0</v>
      </c>
      <c r="H24" s="28">
        <v>0</v>
      </c>
      <c r="I24" s="7"/>
      <c r="J24" s="16"/>
      <c r="K24" s="9"/>
      <c r="L24" s="9"/>
    </row>
    <row r="25" spans="1:198" ht="15.75" customHeight="1" x14ac:dyDescent="0.2">
      <c r="A25" s="7"/>
      <c r="B25" s="7"/>
      <c r="C25" s="26" t="s">
        <v>36</v>
      </c>
      <c r="D25" s="177">
        <v>0</v>
      </c>
      <c r="E25" s="178"/>
      <c r="F25" s="11">
        <f>D25</f>
        <v>0</v>
      </c>
      <c r="G25" s="10">
        <v>0</v>
      </c>
      <c r="H25" s="10">
        <v>0</v>
      </c>
      <c r="I25" s="7"/>
      <c r="J25" s="16"/>
      <c r="K25" s="9"/>
      <c r="L25" s="9"/>
    </row>
    <row r="26" spans="1:198" ht="15.75" customHeight="1" x14ac:dyDescent="0.2">
      <c r="A26" s="7"/>
      <c r="B26" s="7"/>
      <c r="C26" s="26" t="s">
        <v>37</v>
      </c>
      <c r="D26" s="177">
        <v>0</v>
      </c>
      <c r="E26" s="178"/>
      <c r="F26" s="11">
        <f>D26</f>
        <v>0</v>
      </c>
      <c r="G26" s="10">
        <v>0</v>
      </c>
      <c r="H26" s="10">
        <v>0</v>
      </c>
      <c r="I26" s="7"/>
      <c r="J26" s="16"/>
      <c r="K26" s="9"/>
      <c r="L26" s="185" t="s">
        <v>734</v>
      </c>
      <c r="M26" s="185" t="s">
        <v>733</v>
      </c>
      <c r="N26" s="185" t="s">
        <v>735</v>
      </c>
      <c r="O26" s="185" t="s">
        <v>731</v>
      </c>
      <c r="P26" s="185" t="s">
        <v>732</v>
      </c>
      <c r="Q26" s="185" t="s">
        <v>729</v>
      </c>
      <c r="R26" s="185" t="s">
        <v>730</v>
      </c>
      <c r="S26" s="185"/>
    </row>
    <row r="27" spans="1:198" ht="16.5" customHeight="1" x14ac:dyDescent="0.2">
      <c r="A27" s="7"/>
      <c r="B27" s="7"/>
      <c r="C27" s="26" t="s">
        <v>481</v>
      </c>
      <c r="D27" s="179">
        <v>0</v>
      </c>
      <c r="E27" s="178"/>
      <c r="F27" s="28">
        <v>0</v>
      </c>
      <c r="G27" s="28">
        <v>0</v>
      </c>
      <c r="H27" s="28">
        <v>0</v>
      </c>
      <c r="I27" s="7"/>
      <c r="J27" s="16"/>
      <c r="K27" s="9"/>
      <c r="L27" s="163"/>
      <c r="M27" s="164"/>
      <c r="N27" s="164"/>
      <c r="O27" s="164"/>
      <c r="P27" s="164"/>
      <c r="Q27" s="164"/>
      <c r="R27" s="164"/>
      <c r="S27" s="164"/>
      <c r="T27" s="164"/>
      <c r="U27" s="164"/>
      <c r="V27" s="164"/>
      <c r="W27" s="164"/>
      <c r="X27" s="163"/>
      <c r="Y27" s="163"/>
    </row>
    <row r="28" spans="1:198" ht="15.75" customHeight="1" x14ac:dyDescent="0.2">
      <c r="A28" s="7"/>
      <c r="B28" s="7"/>
      <c r="C28" s="26" t="s">
        <v>481</v>
      </c>
      <c r="D28" s="179">
        <v>0</v>
      </c>
      <c r="E28" s="178"/>
      <c r="F28" s="28">
        <v>0</v>
      </c>
      <c r="G28" s="28">
        <v>0</v>
      </c>
      <c r="H28" s="28">
        <v>0</v>
      </c>
      <c r="I28" s="7"/>
      <c r="J28" s="16"/>
      <c r="K28" s="9"/>
      <c r="L28" s="163"/>
      <c r="M28" s="164"/>
      <c r="N28" s="164"/>
      <c r="O28" s="164"/>
      <c r="P28" s="164"/>
      <c r="Q28" s="164"/>
      <c r="R28" s="164"/>
      <c r="S28" s="164"/>
      <c r="T28" s="164"/>
      <c r="U28" s="164"/>
      <c r="V28" s="164"/>
      <c r="W28" s="164"/>
      <c r="X28" s="163"/>
      <c r="Y28" s="163"/>
    </row>
    <row r="29" spans="1:198" x14ac:dyDescent="0.2">
      <c r="A29" s="7"/>
      <c r="B29" s="7"/>
      <c r="C29" s="7"/>
      <c r="D29" s="7"/>
      <c r="E29" s="3" t="s">
        <v>272</v>
      </c>
      <c r="F29" s="4">
        <f>SUM(F19:F28)</f>
        <v>40.870598414030432</v>
      </c>
      <c r="G29" s="4">
        <f>SUM(G19:G28)</f>
        <v>57.158004982988878</v>
      </c>
      <c r="H29" s="4">
        <f>SUM(H19:H28)</f>
        <v>38.971396602980676</v>
      </c>
      <c r="I29" s="7"/>
      <c r="J29" s="16"/>
      <c r="K29" s="9"/>
      <c r="L29" s="163"/>
      <c r="M29" s="164"/>
      <c r="N29" s="164"/>
      <c r="O29" s="165"/>
      <c r="P29" s="165">
        <v>0.1</v>
      </c>
      <c r="Q29" s="165">
        <v>0.2</v>
      </c>
      <c r="R29" s="164"/>
      <c r="S29" s="164"/>
      <c r="T29" s="164"/>
      <c r="U29" s="164"/>
      <c r="V29" s="164"/>
      <c r="W29" s="164"/>
      <c r="X29" s="163"/>
      <c r="Y29" s="163"/>
    </row>
    <row r="30" spans="1:198" x14ac:dyDescent="0.2">
      <c r="A30" s="7"/>
      <c r="B30" s="7"/>
      <c r="C30" s="7"/>
      <c r="D30" s="7"/>
      <c r="F30" s="2">
        <f>F29/$W$35</f>
        <v>0.29832553586883526</v>
      </c>
      <c r="G30" s="2">
        <f>G29/$W$35</f>
        <v>0.41721171520429839</v>
      </c>
      <c r="H30" s="2">
        <f>H29/$W$35</f>
        <v>0.28446274892686624</v>
      </c>
      <c r="I30" s="7"/>
      <c r="J30" s="16"/>
      <c r="K30" s="9"/>
      <c r="L30" s="163"/>
      <c r="M30" s="164"/>
      <c r="N30" s="164"/>
      <c r="O30" s="165"/>
      <c r="P30" s="165">
        <v>0.5</v>
      </c>
      <c r="Q30" s="165">
        <v>0.5</v>
      </c>
      <c r="R30" s="164"/>
      <c r="S30" s="164"/>
      <c r="T30" s="164"/>
      <c r="U30" s="164"/>
      <c r="V30" s="164"/>
      <c r="W30" s="164"/>
      <c r="X30" s="163"/>
      <c r="Y30" s="163"/>
    </row>
    <row r="31" spans="1:198" ht="13.5" thickBot="1" x14ac:dyDescent="0.25">
      <c r="A31" s="7"/>
      <c r="B31" s="7"/>
      <c r="C31" s="236" t="s">
        <v>716</v>
      </c>
      <c r="D31" s="236"/>
      <c r="E31" s="236"/>
      <c r="F31" s="7"/>
      <c r="G31" s="7"/>
      <c r="H31" s="7"/>
      <c r="I31" s="7"/>
      <c r="J31" s="16"/>
      <c r="K31" s="9"/>
      <c r="L31" s="163"/>
      <c r="M31" s="164"/>
      <c r="N31" s="164"/>
      <c r="O31" s="165"/>
      <c r="P31" s="164"/>
      <c r="Q31" s="165">
        <v>0.2</v>
      </c>
      <c r="R31" s="164"/>
      <c r="S31" s="164"/>
      <c r="T31" s="164"/>
      <c r="U31" s="164"/>
      <c r="V31" s="164"/>
      <c r="W31" s="164"/>
      <c r="X31" s="163"/>
      <c r="Y31" s="163"/>
      <c r="GN31" s="9"/>
      <c r="GO31" s="9"/>
      <c r="GP31" s="9"/>
    </row>
    <row r="32" spans="1:198" ht="16.5" thickBot="1" x14ac:dyDescent="0.3">
      <c r="A32" s="7"/>
      <c r="B32" s="7"/>
      <c r="C32" s="236"/>
      <c r="D32" s="236"/>
      <c r="E32" s="236"/>
      <c r="F32" s="234" t="s">
        <v>482</v>
      </c>
      <c r="G32" s="234"/>
      <c r="H32" s="1" t="str">
        <f>IF(M35="GULD","GULD",IF(O35="GULD","GULD",IF(Q35="SILVER","SILVER",IF(S35="SILVER","SILVER",IF(U35="BRONS","BRONS","KLASSAD")))))</f>
        <v>BRONS</v>
      </c>
      <c r="I32" s="7"/>
      <c r="J32" s="29"/>
      <c r="K32" s="9"/>
      <c r="L32" s="163"/>
      <c r="M32" s="164"/>
      <c r="N32" s="164"/>
      <c r="O32" s="165">
        <v>0.5</v>
      </c>
      <c r="P32" s="165">
        <v>0.25</v>
      </c>
      <c r="Q32" s="165">
        <v>0.2</v>
      </c>
      <c r="R32" s="164"/>
      <c r="S32" s="164"/>
      <c r="T32" s="164"/>
      <c r="U32" s="164"/>
      <c r="V32" s="164"/>
      <c r="W32" s="164"/>
      <c r="X32" s="163"/>
      <c r="Y32" s="163"/>
      <c r="GN32" s="9"/>
      <c r="GO32" s="9"/>
      <c r="GP32" s="9"/>
    </row>
    <row r="33" spans="1:198" ht="12" customHeight="1" x14ac:dyDescent="0.2">
      <c r="A33" s="7"/>
      <c r="B33" s="7"/>
      <c r="D33" s="7"/>
      <c r="F33" s="7"/>
      <c r="G33" s="7"/>
      <c r="H33" s="7"/>
      <c r="I33" s="7"/>
      <c r="J33" s="16"/>
      <c r="K33" s="9"/>
      <c r="L33" s="163"/>
      <c r="M33" s="164"/>
      <c r="N33" s="164"/>
      <c r="O33" s="164"/>
      <c r="P33" s="164"/>
      <c r="Q33" s="164"/>
      <c r="R33" s="164"/>
      <c r="S33" s="164"/>
      <c r="T33" s="164"/>
      <c r="U33" s="164"/>
      <c r="V33" s="164"/>
      <c r="W33" s="164"/>
      <c r="X33" s="163"/>
      <c r="Y33" s="163"/>
      <c r="GN33" s="9"/>
      <c r="GO33" s="9"/>
      <c r="GP33" s="9"/>
    </row>
    <row r="34" spans="1:198" hidden="1" x14ac:dyDescent="0.2">
      <c r="A34" s="9"/>
      <c r="B34" s="9"/>
      <c r="C34" s="9"/>
      <c r="D34" s="9"/>
      <c r="E34" s="18"/>
      <c r="F34" s="9"/>
      <c r="G34" s="9"/>
      <c r="H34" s="9"/>
      <c r="I34" s="9"/>
      <c r="J34" s="9"/>
      <c r="K34" s="9"/>
      <c r="L34" s="163"/>
      <c r="M34" s="164"/>
      <c r="N34" s="164"/>
      <c r="O34" s="164"/>
      <c r="P34" s="164"/>
      <c r="Q34" s="164"/>
      <c r="R34" s="164"/>
      <c r="S34" s="164"/>
      <c r="T34" s="164"/>
      <c r="U34" s="164"/>
      <c r="V34" s="164"/>
      <c r="W34" s="164"/>
      <c r="X34" s="163"/>
      <c r="Y34" s="163"/>
      <c r="GN34" s="9"/>
      <c r="GO34" s="9"/>
      <c r="GP34" s="9"/>
    </row>
    <row r="35" spans="1:198" hidden="1" x14ac:dyDescent="0.2">
      <c r="A35" s="9"/>
      <c r="B35" s="9"/>
      <c r="C35" s="9"/>
      <c r="D35" s="9"/>
      <c r="E35" s="18" t="s">
        <v>503</v>
      </c>
      <c r="F35" s="9"/>
      <c r="G35" s="9"/>
      <c r="H35" s="9"/>
      <c r="I35" s="9"/>
      <c r="J35" s="9"/>
      <c r="K35" s="9"/>
      <c r="L35" s="163"/>
      <c r="M35" s="166">
        <f>IF(F30&gt;Q29,IF(0&lt;Q31,IF(H30&lt;Q32,"GULD",0)))</f>
        <v>0</v>
      </c>
      <c r="N35" s="166" t="s">
        <v>349</v>
      </c>
      <c r="O35" s="166" t="b">
        <f>IF(G30&gt;Q30,IF(0&lt;Q31,IF(H30&lt;Q32,"GULD",0)))</f>
        <v>0</v>
      </c>
      <c r="P35" s="166" t="s">
        <v>350</v>
      </c>
      <c r="Q35" s="166">
        <f>IF(F30&gt;P29,IF(H30&lt;P32,"SILVER",))</f>
        <v>0</v>
      </c>
      <c r="R35" s="166" t="s">
        <v>351</v>
      </c>
      <c r="S35" s="166" t="b">
        <f>IF(G30&gt;P30,IF(H30&lt;P32,"SILVER",0))</f>
        <v>0</v>
      </c>
      <c r="T35" s="166" t="s">
        <v>352</v>
      </c>
      <c r="U35" s="166" t="str">
        <f>IF(H30&lt;O32,"BRONS","KLASSAD")</f>
        <v>BRONS</v>
      </c>
      <c r="V35" s="166" t="s">
        <v>273</v>
      </c>
      <c r="W35" s="186">
        <f>SUM(F29:H29)</f>
        <v>137</v>
      </c>
      <c r="X35" s="163"/>
      <c r="Y35" s="163"/>
    </row>
    <row r="36" spans="1:198" hidden="1" x14ac:dyDescent="0.2">
      <c r="A36" s="9"/>
      <c r="B36" s="9"/>
      <c r="C36" s="9"/>
      <c r="D36" s="9"/>
      <c r="E36" s="16" t="s">
        <v>484</v>
      </c>
      <c r="F36" s="9"/>
      <c r="G36" s="9"/>
      <c r="H36" s="9"/>
      <c r="I36" s="9"/>
      <c r="J36" s="9"/>
      <c r="K36" s="9"/>
      <c r="L36" s="163"/>
      <c r="M36" s="164" t="s">
        <v>483</v>
      </c>
      <c r="N36" s="164"/>
      <c r="O36" s="164"/>
      <c r="P36" s="164"/>
      <c r="Q36" s="164"/>
      <c r="R36" s="164"/>
      <c r="S36" s="164"/>
      <c r="T36" s="164"/>
      <c r="U36" s="164"/>
      <c r="V36" s="164"/>
      <c r="W36" s="164"/>
      <c r="X36" s="163"/>
      <c r="Y36" s="163"/>
    </row>
    <row r="37" spans="1:198" ht="15" hidden="1" x14ac:dyDescent="0.25">
      <c r="A37" s="9"/>
      <c r="B37" s="9"/>
      <c r="C37" s="9"/>
      <c r="D37" s="9"/>
      <c r="E37" s="16" t="s">
        <v>496</v>
      </c>
      <c r="F37" s="9"/>
      <c r="G37" s="9"/>
      <c r="H37" s="9"/>
      <c r="I37" s="9"/>
      <c r="J37" s="9"/>
      <c r="K37" s="9">
        <v>37</v>
      </c>
      <c r="L37" s="163"/>
      <c r="M37" s="167">
        <f>F30</f>
        <v>0.29832553586883526</v>
      </c>
      <c r="N37" s="167">
        <f>G30</f>
        <v>0.41721171520429839</v>
      </c>
      <c r="O37" s="167">
        <v>0</v>
      </c>
      <c r="P37" s="167">
        <f>H30</f>
        <v>0.28446274892686624</v>
      </c>
      <c r="Q37" s="168" t="str">
        <f>IF(R37="GULD","GULD",IF(S37="GULD","GULD",IF(T37="SILVER","SILVER",IF(U37="SILVER","SILVER",IF(V37="BRONS","BRONS","KLASSAD")))))</f>
        <v>BRONS</v>
      </c>
      <c r="R37" s="169">
        <f>IF(M37&gt;20%,IF(O37&lt;20%,IF(P37&lt;20%,"GULD",0)))</f>
        <v>0</v>
      </c>
      <c r="S37" s="169">
        <f>IF(N37&gt;20%,IF(O37&lt;20%,IF(P37&lt;20%,"GULD",0)))</f>
        <v>0</v>
      </c>
      <c r="T37" s="169">
        <f>IF(M37&gt;10%,IF(P37&lt;25%,"SILVER",))</f>
        <v>0</v>
      </c>
      <c r="U37" s="169" t="b">
        <f>IF(N37&gt;50%,IF(P37&lt;25%,"SILVER",0))</f>
        <v>0</v>
      </c>
      <c r="V37" s="169" t="str">
        <f>IF(P37&lt;50%,"BRONS","KLASSAD")</f>
        <v>BRONS</v>
      </c>
      <c r="W37" s="166"/>
      <c r="X37" s="163"/>
      <c r="Y37" s="163"/>
    </row>
    <row r="38" spans="1:198" hidden="1" x14ac:dyDescent="0.2">
      <c r="A38" s="9"/>
      <c r="B38" s="9"/>
      <c r="C38" s="18"/>
      <c r="D38" s="18"/>
      <c r="E38" s="16" t="s">
        <v>38</v>
      </c>
      <c r="F38" s="18"/>
      <c r="G38" s="18"/>
      <c r="H38" s="18"/>
      <c r="I38" s="18"/>
      <c r="J38" s="18"/>
      <c r="K38" s="18"/>
      <c r="L38" s="163"/>
      <c r="M38" s="164"/>
      <c r="N38" s="164"/>
      <c r="O38" s="164"/>
      <c r="P38" s="164"/>
      <c r="Q38" s="164"/>
      <c r="R38" s="164"/>
      <c r="S38" s="164"/>
      <c r="T38" s="164"/>
      <c r="U38" s="164"/>
      <c r="V38" s="164"/>
      <c r="W38" s="164"/>
      <c r="X38" s="163"/>
      <c r="Y38" s="163"/>
      <c r="Z38" s="18"/>
      <c r="AA38" s="18"/>
      <c r="AB38" s="18"/>
    </row>
    <row r="39" spans="1:198" hidden="1" x14ac:dyDescent="0.2">
      <c r="A39" s="9"/>
      <c r="B39" s="9"/>
      <c r="C39" s="18"/>
      <c r="D39" s="18"/>
      <c r="E39" s="16" t="s">
        <v>497</v>
      </c>
      <c r="F39" s="18"/>
      <c r="G39" s="18"/>
      <c r="H39" s="18"/>
      <c r="I39" s="18"/>
      <c r="J39" s="18"/>
      <c r="K39" s="18"/>
      <c r="L39" s="163"/>
      <c r="M39" s="164"/>
      <c r="N39" s="164"/>
      <c r="O39" s="164"/>
      <c r="P39" s="164"/>
      <c r="Q39" s="164"/>
      <c r="R39" s="164"/>
      <c r="S39" s="164"/>
      <c r="T39" s="164"/>
      <c r="U39" s="164"/>
      <c r="V39" s="164"/>
      <c r="W39" s="164"/>
      <c r="X39" s="163"/>
      <c r="Y39" s="163"/>
      <c r="Z39" s="18"/>
      <c r="AA39" s="18"/>
      <c r="AB39" s="18"/>
    </row>
    <row r="40" spans="1:198" hidden="1" x14ac:dyDescent="0.2">
      <c r="A40" s="18"/>
      <c r="B40" s="18"/>
      <c r="C40" s="18"/>
      <c r="D40" s="18"/>
      <c r="E40" s="16" t="s">
        <v>509</v>
      </c>
      <c r="F40" s="18"/>
      <c r="G40" s="18"/>
      <c r="H40" s="18"/>
      <c r="I40" s="18"/>
      <c r="J40" s="18"/>
      <c r="K40" s="18"/>
      <c r="L40" s="163"/>
      <c r="M40" s="164"/>
      <c r="N40" s="164"/>
      <c r="O40" s="164"/>
      <c r="P40" s="164"/>
      <c r="Q40" s="164"/>
      <c r="R40" s="164"/>
      <c r="S40" s="164"/>
      <c r="T40" s="164"/>
      <c r="U40" s="164"/>
      <c r="V40" s="164"/>
      <c r="W40" s="164"/>
      <c r="X40" s="163"/>
      <c r="Y40" s="163"/>
      <c r="Z40" s="18"/>
      <c r="AA40" s="18"/>
      <c r="AB40" s="18"/>
    </row>
    <row r="41" spans="1:198" ht="11.25" hidden="1" customHeight="1" x14ac:dyDescent="0.2">
      <c r="A41" s="18"/>
      <c r="B41" s="18"/>
      <c r="C41" s="18"/>
      <c r="D41" s="18"/>
      <c r="E41" s="16" t="s">
        <v>498</v>
      </c>
      <c r="F41" s="18"/>
      <c r="G41" s="18"/>
      <c r="H41" s="18"/>
      <c r="I41" s="18"/>
      <c r="J41" s="18"/>
      <c r="K41" s="18"/>
      <c r="L41" s="18"/>
      <c r="M41" s="16"/>
      <c r="N41" s="18"/>
      <c r="O41" s="18"/>
      <c r="P41" s="18"/>
      <c r="Q41" s="18"/>
      <c r="R41" s="18"/>
      <c r="S41" s="18"/>
      <c r="T41" s="18"/>
      <c r="U41" s="18"/>
      <c r="V41" s="18"/>
      <c r="W41" s="18"/>
      <c r="X41" s="18"/>
      <c r="Y41" s="18"/>
      <c r="Z41" s="18"/>
      <c r="AA41" s="18"/>
      <c r="AB41" s="18"/>
    </row>
    <row r="42" spans="1:198" hidden="1" x14ac:dyDescent="0.2">
      <c r="A42" s="18"/>
      <c r="B42" s="18"/>
      <c r="C42" s="18"/>
      <c r="D42" s="18"/>
      <c r="E42" s="16"/>
      <c r="F42" s="18"/>
      <c r="G42" s="18"/>
      <c r="H42" s="18"/>
      <c r="I42" s="18"/>
      <c r="J42" s="18"/>
      <c r="K42" s="18"/>
      <c r="L42" s="18"/>
      <c r="M42" s="16"/>
      <c r="N42" s="18"/>
      <c r="O42" s="18"/>
      <c r="P42" s="18"/>
      <c r="Q42" s="18"/>
      <c r="R42" s="18"/>
      <c r="S42" s="18"/>
      <c r="T42" s="18"/>
      <c r="U42" s="18"/>
      <c r="V42" s="18"/>
      <c r="W42" s="18"/>
      <c r="X42" s="18"/>
      <c r="Y42" s="18"/>
      <c r="Z42" s="18"/>
      <c r="AA42" s="18"/>
      <c r="AB42" s="18"/>
    </row>
    <row r="43" spans="1:198" ht="12" hidden="1" customHeight="1" x14ac:dyDescent="0.2">
      <c r="A43" s="18"/>
      <c r="B43" s="18"/>
      <c r="C43" s="16"/>
      <c r="D43" s="16"/>
      <c r="E43" s="16"/>
      <c r="F43" s="18"/>
      <c r="G43" s="18"/>
      <c r="H43" s="18"/>
      <c r="I43" s="18"/>
      <c r="J43" s="18"/>
      <c r="K43" s="18"/>
      <c r="L43" s="18"/>
      <c r="M43" s="16"/>
      <c r="N43" s="18"/>
      <c r="O43" s="18"/>
      <c r="P43" s="18"/>
      <c r="Q43" s="18"/>
      <c r="R43" s="18"/>
      <c r="S43" s="18"/>
      <c r="T43" s="18"/>
      <c r="U43" s="18"/>
      <c r="V43" s="18"/>
      <c r="W43" s="18"/>
      <c r="X43" s="18"/>
      <c r="Y43" s="18"/>
      <c r="Z43" s="18"/>
      <c r="AA43" s="18"/>
      <c r="AB43" s="18"/>
    </row>
    <row r="44" spans="1:198" hidden="1" x14ac:dyDescent="0.2">
      <c r="A44" s="18"/>
      <c r="B44" s="18"/>
      <c r="C44" s="35"/>
      <c r="D44" s="16"/>
      <c r="E44" s="16" t="s">
        <v>715</v>
      </c>
      <c r="F44" s="18"/>
      <c r="G44" s="18"/>
      <c r="H44" s="18"/>
      <c r="I44" s="18"/>
      <c r="J44" s="18"/>
      <c r="K44" s="18"/>
      <c r="L44" s="18"/>
      <c r="M44" s="16"/>
      <c r="N44" s="18"/>
      <c r="O44" s="18"/>
      <c r="P44" s="18"/>
      <c r="Q44" s="18"/>
      <c r="R44" s="18"/>
      <c r="S44" s="18"/>
      <c r="T44" s="18"/>
      <c r="U44" s="18"/>
      <c r="V44" s="18"/>
      <c r="W44" s="18"/>
      <c r="X44" s="18"/>
      <c r="Y44" s="18"/>
      <c r="Z44" s="18"/>
      <c r="AA44" s="18"/>
      <c r="AB44" s="18"/>
    </row>
    <row r="45" spans="1:198" ht="15" hidden="1" x14ac:dyDescent="0.25">
      <c r="A45" s="18"/>
      <c r="B45" s="18"/>
      <c r="C45" s="35"/>
      <c r="D45" s="16"/>
      <c r="E45" s="148" t="s">
        <v>612</v>
      </c>
      <c r="F45" s="162">
        <f>'Fjärrvärmestatistik 2012'!BV4</f>
        <v>0.21193724449951354</v>
      </c>
      <c r="G45" s="162">
        <f>'Fjärrvärmestatistik 2012'!BW4</f>
        <v>0.33280724410685536</v>
      </c>
      <c r="H45" s="162">
        <f>'Fjärrvärmestatistik 2012'!BX4</f>
        <v>0.45525551139363102</v>
      </c>
      <c r="I45" s="18"/>
      <c r="J45" s="18"/>
      <c r="K45" s="18"/>
      <c r="L45" s="18"/>
      <c r="M45" s="16"/>
      <c r="N45" s="18"/>
      <c r="O45" s="18"/>
      <c r="P45" s="18"/>
      <c r="Q45" s="18"/>
      <c r="R45" s="18"/>
      <c r="S45" s="18"/>
      <c r="T45" s="18"/>
      <c r="U45" s="18"/>
      <c r="V45" s="18"/>
      <c r="W45" s="18"/>
      <c r="X45" s="18"/>
      <c r="Y45" s="18"/>
      <c r="Z45" s="18"/>
      <c r="AA45" s="18"/>
      <c r="AB45" s="18"/>
    </row>
    <row r="46" spans="1:198" ht="15" hidden="1" x14ac:dyDescent="0.25">
      <c r="A46" s="18"/>
      <c r="B46" s="18"/>
      <c r="C46" s="35"/>
      <c r="D46" s="16"/>
      <c r="E46" s="148" t="s">
        <v>40</v>
      </c>
      <c r="F46" s="162">
        <f>'Fjärrvärmestatistik 2012'!BV5</f>
        <v>0</v>
      </c>
      <c r="G46" s="162">
        <f>'Fjärrvärmestatistik 2012'!BW5</f>
        <v>0.86314473718297446</v>
      </c>
      <c r="H46" s="162">
        <f>'Fjärrvärmestatistik 2012'!BX5</f>
        <v>0.13685526281702548</v>
      </c>
      <c r="I46" s="18"/>
      <c r="J46" s="18"/>
      <c r="K46" s="18"/>
      <c r="L46" s="18"/>
      <c r="M46" s="18"/>
      <c r="N46" s="18"/>
      <c r="O46" s="18"/>
      <c r="P46" s="18"/>
      <c r="Q46" s="18"/>
      <c r="R46" s="18"/>
      <c r="S46" s="18"/>
      <c r="T46" s="18"/>
      <c r="U46" s="18"/>
      <c r="V46" s="18"/>
      <c r="W46" s="18"/>
      <c r="X46" s="18"/>
      <c r="Y46" s="18"/>
      <c r="Z46" s="18"/>
      <c r="AA46" s="18"/>
      <c r="AB46" s="18"/>
    </row>
    <row r="47" spans="1:198" ht="15" hidden="1" x14ac:dyDescent="0.25">
      <c r="A47" s="18"/>
      <c r="B47" s="18"/>
      <c r="C47" s="35"/>
      <c r="D47" s="16"/>
      <c r="E47" s="148" t="s">
        <v>476</v>
      </c>
      <c r="F47" s="162">
        <f>'Fjärrvärmestatistik 2012'!BV6</f>
        <v>0</v>
      </c>
      <c r="G47" s="162">
        <f>'Fjärrvärmestatistik 2012'!BW6</f>
        <v>0</v>
      </c>
      <c r="H47" s="162">
        <f>'Fjärrvärmestatistik 2012'!BX6</f>
        <v>0</v>
      </c>
      <c r="I47" s="18"/>
      <c r="J47" s="18"/>
      <c r="K47" s="18"/>
      <c r="L47" s="18"/>
      <c r="M47" s="18"/>
      <c r="N47" s="18"/>
      <c r="O47" s="18"/>
      <c r="P47" s="18"/>
      <c r="Q47" s="18"/>
      <c r="R47" s="18"/>
      <c r="S47" s="18"/>
      <c r="T47" s="18"/>
      <c r="U47" s="18"/>
      <c r="V47" s="18"/>
      <c r="W47" s="18"/>
      <c r="X47" s="18"/>
      <c r="Y47" s="18"/>
      <c r="Z47" s="18"/>
      <c r="AA47" s="18"/>
      <c r="AB47" s="18"/>
    </row>
    <row r="48" spans="1:198" ht="15" hidden="1" x14ac:dyDescent="0.25">
      <c r="A48" s="18"/>
      <c r="B48" s="18"/>
      <c r="C48" s="35"/>
      <c r="D48" s="16"/>
      <c r="E48" s="148" t="s">
        <v>41</v>
      </c>
      <c r="F48" s="162">
        <f>'Fjärrvärmestatistik 2012'!BV7</f>
        <v>0</v>
      </c>
      <c r="G48" s="162">
        <f>'Fjärrvärmestatistik 2012'!BW7</f>
        <v>0.79044407489529434</v>
      </c>
      <c r="H48" s="162">
        <f>'Fjärrvärmestatistik 2012'!BX7</f>
        <v>0.20955592510470561</v>
      </c>
      <c r="I48" s="18"/>
      <c r="J48" s="18"/>
      <c r="K48" s="18"/>
      <c r="L48" s="18"/>
      <c r="M48" s="18"/>
      <c r="N48" s="18"/>
      <c r="O48" s="18"/>
      <c r="P48" s="18"/>
      <c r="Q48" s="18"/>
      <c r="R48" s="18"/>
      <c r="S48" s="18"/>
      <c r="T48" s="18"/>
      <c r="U48" s="18"/>
      <c r="V48" s="18"/>
      <c r="W48" s="18"/>
      <c r="X48" s="18"/>
      <c r="Y48" s="18"/>
      <c r="Z48" s="18"/>
      <c r="AA48" s="18"/>
      <c r="AB48" s="18"/>
    </row>
    <row r="49" spans="1:28" ht="15" hidden="1" x14ac:dyDescent="0.25">
      <c r="A49" s="18"/>
      <c r="B49" s="18"/>
      <c r="C49" s="35"/>
      <c r="D49" s="16"/>
      <c r="E49" s="148" t="s">
        <v>692</v>
      </c>
      <c r="F49" s="162">
        <f>'Fjärrvärmestatistik 2012'!BV8</f>
        <v>0</v>
      </c>
      <c r="G49" s="162">
        <f>'Fjärrvärmestatistik 2012'!BW8</f>
        <v>1.6402896995708151E-2</v>
      </c>
      <c r="H49" s="162">
        <f>'Fjärrvärmestatistik 2012'!BX8</f>
        <v>0.98359710300429182</v>
      </c>
      <c r="I49" s="18"/>
      <c r="J49" s="18"/>
      <c r="K49" s="18"/>
      <c r="L49" s="18"/>
      <c r="M49" s="18"/>
      <c r="N49" s="18"/>
      <c r="O49" s="18"/>
      <c r="P49" s="18"/>
      <c r="Q49" s="18"/>
      <c r="R49" s="18"/>
      <c r="S49" s="18"/>
      <c r="T49" s="18"/>
      <c r="U49" s="18"/>
      <c r="V49" s="18"/>
      <c r="W49" s="18"/>
      <c r="X49" s="18"/>
      <c r="Y49" s="18"/>
      <c r="Z49" s="18"/>
      <c r="AA49" s="18"/>
      <c r="AB49" s="18"/>
    </row>
    <row r="50" spans="1:28" ht="15" hidden="1" x14ac:dyDescent="0.25">
      <c r="A50" s="18"/>
      <c r="B50" s="18"/>
      <c r="C50" s="35"/>
      <c r="D50" s="16"/>
      <c r="E50" s="148" t="s">
        <v>42</v>
      </c>
      <c r="F50" s="162">
        <f>'Fjärrvärmestatistik 2012'!BV9</f>
        <v>0</v>
      </c>
      <c r="G50" s="162">
        <f>'Fjärrvärmestatistik 2012'!BW9</f>
        <v>0.55000000000000004</v>
      </c>
      <c r="H50" s="162">
        <f>'Fjärrvärmestatistik 2012'!BX9</f>
        <v>0.45</v>
      </c>
      <c r="I50" s="18"/>
      <c r="J50" s="18"/>
      <c r="K50" s="18"/>
      <c r="L50" s="18"/>
      <c r="M50" s="18"/>
      <c r="N50" s="18"/>
      <c r="O50" s="18"/>
      <c r="P50" s="18"/>
      <c r="Q50" s="18"/>
      <c r="R50" s="18"/>
      <c r="S50" s="18"/>
      <c r="T50" s="18"/>
      <c r="U50" s="18"/>
      <c r="V50" s="18"/>
      <c r="W50" s="18"/>
      <c r="X50" s="18"/>
      <c r="Y50" s="18"/>
      <c r="Z50" s="18"/>
      <c r="AA50" s="18"/>
      <c r="AB50" s="18"/>
    </row>
    <row r="51" spans="1:28" ht="15" hidden="1" x14ac:dyDescent="0.25">
      <c r="A51" s="18"/>
      <c r="B51" s="18"/>
      <c r="C51" s="35"/>
      <c r="D51" s="16"/>
      <c r="E51" s="148" t="s">
        <v>43</v>
      </c>
      <c r="F51" s="162">
        <f>'Fjärrvärmestatistik 2012'!BV10</f>
        <v>0</v>
      </c>
      <c r="G51" s="162">
        <f>'Fjärrvärmestatistik 2012'!BW10</f>
        <v>0.93416216216216219</v>
      </c>
      <c r="H51" s="162">
        <f>'Fjärrvärmestatistik 2012'!BX10</f>
        <v>6.5837837837837837E-2</v>
      </c>
      <c r="I51" s="18"/>
      <c r="J51" s="18"/>
      <c r="K51" s="18"/>
      <c r="L51" s="18"/>
      <c r="M51" s="18"/>
      <c r="N51" s="18"/>
      <c r="O51" s="18"/>
      <c r="P51" s="18"/>
      <c r="Q51" s="18"/>
      <c r="R51" s="18"/>
      <c r="S51" s="18"/>
      <c r="T51" s="18"/>
      <c r="U51" s="18"/>
      <c r="V51" s="18"/>
      <c r="W51" s="18"/>
      <c r="X51" s="18"/>
      <c r="Y51" s="18"/>
      <c r="Z51" s="18"/>
      <c r="AA51" s="18"/>
      <c r="AB51" s="18"/>
    </row>
    <row r="52" spans="1:28" ht="15" hidden="1" x14ac:dyDescent="0.25">
      <c r="A52" s="18"/>
      <c r="B52" s="18"/>
      <c r="C52" s="34"/>
      <c r="D52" s="16"/>
      <c r="E52" s="148" t="s">
        <v>34</v>
      </c>
      <c r="F52" s="162">
        <f>'Fjärrvärmestatistik 2012'!BV11</f>
        <v>0</v>
      </c>
      <c r="G52" s="162">
        <f>'Fjärrvärmestatistik 2012'!BW11</f>
        <v>0.97336956521739126</v>
      </c>
      <c r="H52" s="162">
        <f>'Fjärrvärmestatistik 2012'!BX11</f>
        <v>2.6630434782608691E-2</v>
      </c>
      <c r="I52" s="18"/>
      <c r="J52" s="18"/>
      <c r="K52" s="18"/>
      <c r="L52" s="18"/>
      <c r="M52" s="18"/>
      <c r="N52" s="18"/>
      <c r="O52" s="18"/>
      <c r="P52" s="18"/>
      <c r="Q52" s="18"/>
      <c r="R52" s="18"/>
      <c r="S52" s="18"/>
      <c r="T52" s="18"/>
      <c r="U52" s="18"/>
      <c r="V52" s="18"/>
      <c r="W52" s="18"/>
      <c r="X52" s="18"/>
      <c r="Y52" s="18"/>
      <c r="Z52" s="18"/>
      <c r="AA52" s="18"/>
      <c r="AB52" s="18"/>
    </row>
    <row r="53" spans="1:28" ht="15" hidden="1" x14ac:dyDescent="0.25">
      <c r="A53" s="18"/>
      <c r="B53" s="18"/>
      <c r="C53" s="34"/>
      <c r="D53" s="16"/>
      <c r="E53" s="148" t="s">
        <v>44</v>
      </c>
      <c r="F53" s="162">
        <f>'Fjärrvärmestatistik 2012'!BV12</f>
        <v>0</v>
      </c>
      <c r="G53" s="162">
        <f>'Fjärrvärmestatistik 2012'!BW12</f>
        <v>0.84035714285714291</v>
      </c>
      <c r="H53" s="162">
        <f>'Fjärrvärmestatistik 2012'!BX12</f>
        <v>0.15964285714285714</v>
      </c>
      <c r="I53" s="18"/>
      <c r="J53" s="18"/>
      <c r="K53" s="18"/>
      <c r="L53" s="18"/>
      <c r="M53" s="18"/>
      <c r="N53" s="18"/>
      <c r="O53" s="18"/>
      <c r="P53" s="18"/>
      <c r="Q53" s="18"/>
      <c r="R53" s="18"/>
      <c r="S53" s="18"/>
      <c r="T53" s="18"/>
      <c r="U53" s="18"/>
      <c r="V53" s="18"/>
      <c r="W53" s="18"/>
      <c r="X53" s="18"/>
      <c r="Y53" s="18"/>
      <c r="Z53" s="18"/>
      <c r="AA53" s="18"/>
      <c r="AB53" s="18"/>
    </row>
    <row r="54" spans="1:28" ht="15" hidden="1" x14ac:dyDescent="0.25">
      <c r="A54" s="18"/>
      <c r="B54" s="18"/>
      <c r="C54" s="34"/>
      <c r="D54" s="16"/>
      <c r="E54" s="148" t="s">
        <v>46</v>
      </c>
      <c r="F54" s="162">
        <f>'Fjärrvärmestatistik 2012'!BV13</f>
        <v>0</v>
      </c>
      <c r="G54" s="162">
        <f>'Fjärrvärmestatistik 2012'!BW13</f>
        <v>0.84985882352941178</v>
      </c>
      <c r="H54" s="162">
        <f>'Fjärrvärmestatistik 2012'!BX13</f>
        <v>0.15014117647058825</v>
      </c>
      <c r="I54" s="18"/>
      <c r="J54" s="18"/>
      <c r="K54" s="18"/>
      <c r="L54" s="18"/>
      <c r="M54" s="18"/>
      <c r="N54" s="18"/>
      <c r="O54" s="18"/>
      <c r="P54" s="18"/>
      <c r="Q54" s="18"/>
      <c r="R54" s="18"/>
      <c r="S54" s="18"/>
      <c r="T54" s="18"/>
      <c r="U54" s="18"/>
      <c r="V54" s="18"/>
      <c r="W54" s="18"/>
      <c r="X54" s="18"/>
      <c r="Y54" s="18"/>
      <c r="Z54" s="18"/>
      <c r="AA54" s="18"/>
      <c r="AB54" s="18"/>
    </row>
    <row r="55" spans="1:28" ht="15" hidden="1" x14ac:dyDescent="0.25">
      <c r="A55" s="18"/>
      <c r="B55" s="18"/>
      <c r="C55" s="34"/>
      <c r="D55" s="16"/>
      <c r="E55" s="148" t="s">
        <v>274</v>
      </c>
      <c r="F55" s="162">
        <f>'Fjärrvärmestatistik 2012'!BV14</f>
        <v>0</v>
      </c>
      <c r="G55" s="162">
        <f>'Fjärrvärmestatistik 2012'!BW14</f>
        <v>0</v>
      </c>
      <c r="H55" s="162">
        <f>'Fjärrvärmestatistik 2012'!BX14</f>
        <v>0</v>
      </c>
      <c r="I55" s="18"/>
      <c r="J55" s="18"/>
      <c r="K55" s="18"/>
      <c r="L55" s="18"/>
      <c r="M55" s="18"/>
      <c r="N55" s="18"/>
      <c r="O55" s="18"/>
      <c r="P55" s="18"/>
      <c r="Q55" s="18"/>
      <c r="R55" s="18"/>
      <c r="S55" s="18"/>
      <c r="T55" s="18"/>
      <c r="U55" s="18"/>
      <c r="V55" s="18"/>
      <c r="W55" s="18"/>
      <c r="X55" s="18"/>
      <c r="Y55" s="18"/>
      <c r="Z55" s="18"/>
      <c r="AA55" s="18"/>
      <c r="AB55" s="18"/>
    </row>
    <row r="56" spans="1:28" ht="15" hidden="1" x14ac:dyDescent="0.25">
      <c r="A56" s="18"/>
      <c r="B56" s="18"/>
      <c r="C56" s="34"/>
      <c r="D56" s="16"/>
      <c r="E56" s="148" t="s">
        <v>47</v>
      </c>
      <c r="F56" s="162">
        <f>'Fjärrvärmestatistik 2012'!BV15</f>
        <v>2.1124874455975891E-2</v>
      </c>
      <c r="G56" s="162">
        <f>'Fjärrvärmestatistik 2012'!BW15</f>
        <v>0.71705724807499149</v>
      </c>
      <c r="H56" s="162">
        <f>'Fjärrvärmestatistik 2012'!BX15</f>
        <v>0.26181787746903246</v>
      </c>
      <c r="I56" s="18"/>
      <c r="J56" s="18"/>
      <c r="K56" s="18"/>
      <c r="L56" s="18"/>
      <c r="M56" s="18"/>
      <c r="N56" s="18"/>
      <c r="O56" s="18"/>
      <c r="P56" s="18"/>
      <c r="Q56" s="18"/>
      <c r="R56" s="18"/>
      <c r="S56" s="18"/>
      <c r="T56" s="18"/>
      <c r="U56" s="18"/>
      <c r="V56" s="18"/>
      <c r="W56" s="18"/>
      <c r="X56" s="18"/>
      <c r="Y56" s="18"/>
      <c r="Z56" s="18"/>
      <c r="AA56" s="18"/>
      <c r="AB56" s="18"/>
    </row>
    <row r="57" spans="1:28" ht="15" hidden="1" x14ac:dyDescent="0.25">
      <c r="A57" s="18"/>
      <c r="B57" s="18"/>
      <c r="C57" s="36"/>
      <c r="D57" s="16"/>
      <c r="E57" s="148" t="s">
        <v>48</v>
      </c>
      <c r="F57" s="162">
        <f>'Fjärrvärmestatistik 2012'!BV16</f>
        <v>0</v>
      </c>
      <c r="G57" s="162">
        <f>'Fjärrvärmestatistik 2012'!BW16</f>
        <v>0.9244801512287335</v>
      </c>
      <c r="H57" s="162">
        <f>'Fjärrvärmestatistik 2012'!BX16</f>
        <v>7.5519848771266551E-2</v>
      </c>
      <c r="I57" s="18"/>
      <c r="J57" s="18"/>
      <c r="K57" s="18"/>
      <c r="L57" s="18"/>
      <c r="M57" s="18"/>
      <c r="N57" s="18"/>
      <c r="O57" s="18"/>
      <c r="P57" s="18"/>
      <c r="Q57" s="18"/>
      <c r="R57" s="18"/>
      <c r="S57" s="18"/>
      <c r="T57" s="18"/>
      <c r="U57" s="18"/>
      <c r="V57" s="18"/>
      <c r="W57" s="18"/>
      <c r="X57" s="18"/>
      <c r="Y57" s="18"/>
      <c r="Z57" s="18"/>
      <c r="AA57" s="18"/>
      <c r="AB57" s="18"/>
    </row>
    <row r="58" spans="1:28" ht="15" hidden="1" x14ac:dyDescent="0.25">
      <c r="A58" s="18"/>
      <c r="B58" s="18"/>
      <c r="C58" s="34"/>
      <c r="D58" s="16"/>
      <c r="E58" s="148" t="s">
        <v>506</v>
      </c>
      <c r="F58" s="162">
        <f>'Fjärrvärmestatistik 2012'!BV17</f>
        <v>0</v>
      </c>
      <c r="G58" s="162">
        <f>'Fjärrvärmestatistik 2012'!BW17</f>
        <v>0.87219634632745147</v>
      </c>
      <c r="H58" s="162">
        <f>'Fjärrvärmestatistik 2012'!BX17</f>
        <v>0.12780365367254848</v>
      </c>
      <c r="I58" s="18"/>
      <c r="J58" s="18"/>
      <c r="K58" s="18"/>
      <c r="L58" s="18"/>
      <c r="M58" s="18"/>
      <c r="N58" s="18"/>
      <c r="O58" s="18"/>
      <c r="P58" s="18"/>
      <c r="Q58" s="18"/>
      <c r="R58" s="18"/>
      <c r="S58" s="18"/>
      <c r="T58" s="18"/>
      <c r="U58" s="18"/>
      <c r="V58" s="18"/>
      <c r="W58" s="18"/>
      <c r="X58" s="18"/>
      <c r="Y58" s="18"/>
      <c r="Z58" s="18"/>
      <c r="AA58" s="18"/>
      <c r="AB58" s="18"/>
    </row>
    <row r="59" spans="1:28" ht="15" hidden="1" x14ac:dyDescent="0.25">
      <c r="A59" s="18"/>
      <c r="B59" s="18"/>
      <c r="C59" s="34"/>
      <c r="D59" s="16"/>
      <c r="E59" s="148" t="s">
        <v>49</v>
      </c>
      <c r="F59" s="162">
        <f>'Fjärrvärmestatistik 2012'!BV18</f>
        <v>3.7983592577559143E-2</v>
      </c>
      <c r="G59" s="162">
        <f>'Fjärrvärmestatistik 2012'!BW18</f>
        <v>0.5188808246163471</v>
      </c>
      <c r="H59" s="162">
        <f>'Fjärrvärmestatistik 2012'!BX18</f>
        <v>0.44313558280609372</v>
      </c>
      <c r="I59" s="18"/>
      <c r="J59" s="18"/>
      <c r="K59" s="18"/>
      <c r="L59" s="18"/>
      <c r="M59" s="18"/>
      <c r="N59" s="18"/>
      <c r="O59" s="18"/>
      <c r="P59" s="18"/>
      <c r="Q59" s="18"/>
      <c r="R59" s="18"/>
      <c r="S59" s="18"/>
      <c r="T59" s="18"/>
      <c r="U59" s="18"/>
      <c r="V59" s="18"/>
      <c r="W59" s="18"/>
      <c r="X59" s="18"/>
      <c r="Y59" s="18"/>
      <c r="Z59" s="18"/>
      <c r="AA59" s="18"/>
      <c r="AB59" s="18"/>
    </row>
    <row r="60" spans="1:28" ht="15" hidden="1" x14ac:dyDescent="0.25">
      <c r="A60" s="18"/>
      <c r="B60" s="18"/>
      <c r="C60" s="34"/>
      <c r="D60" s="16"/>
      <c r="E60" s="148" t="s">
        <v>588</v>
      </c>
      <c r="F60" s="162">
        <f>'Fjärrvärmestatistik 2012'!BV19</f>
        <v>0</v>
      </c>
      <c r="G60" s="162">
        <f>'Fjärrvärmestatistik 2012'!BW19</f>
        <v>0.75881863560732121</v>
      </c>
      <c r="H60" s="162">
        <f>'Fjärrvärmestatistik 2012'!BX19</f>
        <v>0.24118136439267887</v>
      </c>
      <c r="I60" s="18"/>
      <c r="J60" s="18"/>
      <c r="K60" s="18"/>
      <c r="L60" s="18"/>
      <c r="M60" s="18"/>
      <c r="N60" s="18"/>
      <c r="O60" s="18"/>
      <c r="P60" s="18"/>
      <c r="Q60" s="18"/>
      <c r="R60" s="18"/>
      <c r="S60" s="18"/>
      <c r="T60" s="18"/>
      <c r="U60" s="18"/>
      <c r="V60" s="18"/>
      <c r="W60" s="18"/>
      <c r="X60" s="18"/>
      <c r="Y60" s="18"/>
      <c r="Z60" s="18"/>
      <c r="AA60" s="18"/>
      <c r="AB60" s="18"/>
    </row>
    <row r="61" spans="1:28" ht="15" hidden="1" x14ac:dyDescent="0.25">
      <c r="A61" s="18"/>
      <c r="B61" s="18"/>
      <c r="C61" s="34"/>
      <c r="D61" s="16"/>
      <c r="E61" s="148" t="s">
        <v>17</v>
      </c>
      <c r="F61" s="162">
        <f>'Fjärrvärmestatistik 2012'!BV20</f>
        <v>0</v>
      </c>
      <c r="G61" s="162">
        <f>'Fjärrvärmestatistik 2012'!BW20</f>
        <v>0.84267920595952805</v>
      </c>
      <c r="H61" s="162">
        <f>'Fjärrvärmestatistik 2012'!BX20</f>
        <v>0.15732079404047186</v>
      </c>
      <c r="I61" s="18"/>
      <c r="J61" s="18"/>
      <c r="K61" s="18"/>
      <c r="L61" s="18"/>
      <c r="M61" s="18"/>
      <c r="N61" s="18"/>
      <c r="O61" s="18"/>
      <c r="P61" s="18"/>
      <c r="Q61" s="18"/>
      <c r="R61" s="18"/>
      <c r="S61" s="18"/>
      <c r="T61" s="18"/>
      <c r="U61" s="18"/>
      <c r="V61" s="18"/>
      <c r="W61" s="18"/>
      <c r="X61" s="18"/>
      <c r="Y61" s="18"/>
      <c r="Z61" s="18"/>
      <c r="AA61" s="18"/>
      <c r="AB61" s="18"/>
    </row>
    <row r="62" spans="1:28" ht="15" hidden="1" x14ac:dyDescent="0.25">
      <c r="A62" s="18"/>
      <c r="B62" s="18"/>
      <c r="C62" s="34"/>
      <c r="D62" s="16"/>
      <c r="E62" s="148" t="s">
        <v>50</v>
      </c>
      <c r="F62" s="162">
        <f>'Fjärrvärmestatistik 2012'!BV21</f>
        <v>0</v>
      </c>
      <c r="G62" s="162">
        <f>'Fjärrvärmestatistik 2012'!BW21</f>
        <v>0.58716904276985737</v>
      </c>
      <c r="H62" s="162">
        <f>'Fjärrvärmestatistik 2012'!BX21</f>
        <v>0.41283095723014257</v>
      </c>
      <c r="I62" s="18"/>
      <c r="J62" s="18"/>
      <c r="K62" s="18"/>
      <c r="L62" s="18"/>
      <c r="M62" s="18"/>
      <c r="N62" s="18"/>
      <c r="O62" s="18"/>
      <c r="P62" s="18"/>
      <c r="Q62" s="18"/>
      <c r="R62" s="18"/>
      <c r="S62" s="18"/>
      <c r="T62" s="18"/>
      <c r="U62" s="18"/>
      <c r="V62" s="18"/>
      <c r="W62" s="18"/>
      <c r="X62" s="18"/>
      <c r="Y62" s="18"/>
      <c r="Z62" s="18"/>
      <c r="AA62" s="18"/>
      <c r="AB62" s="18"/>
    </row>
    <row r="63" spans="1:28" ht="15" hidden="1" x14ac:dyDescent="0.25">
      <c r="A63" s="18"/>
      <c r="B63" s="18"/>
      <c r="C63" s="34"/>
      <c r="D63" s="16"/>
      <c r="E63" s="148" t="s">
        <v>275</v>
      </c>
      <c r="F63" s="162">
        <f>'Fjärrvärmestatistik 2012'!BV22</f>
        <v>0</v>
      </c>
      <c r="G63" s="162">
        <f>'Fjärrvärmestatistik 2012'!BW22</f>
        <v>0.96784702549575063</v>
      </c>
      <c r="H63" s="162">
        <f>'Fjärrvärmestatistik 2012'!BX22</f>
        <v>3.2152974504249289E-2</v>
      </c>
      <c r="I63" s="18"/>
      <c r="J63" s="18"/>
      <c r="K63" s="18"/>
      <c r="L63" s="18"/>
      <c r="M63" s="18"/>
      <c r="N63" s="18"/>
      <c r="O63" s="18"/>
      <c r="P63" s="18"/>
      <c r="Q63" s="18"/>
      <c r="R63" s="18"/>
      <c r="S63" s="18"/>
      <c r="T63" s="18"/>
      <c r="U63" s="18"/>
      <c r="V63" s="18"/>
      <c r="W63" s="18"/>
      <c r="X63" s="18"/>
      <c r="Y63" s="18"/>
      <c r="Z63" s="18"/>
      <c r="AA63" s="18"/>
      <c r="AB63" s="18"/>
    </row>
    <row r="64" spans="1:28" ht="15" hidden="1" x14ac:dyDescent="0.25">
      <c r="A64" s="18"/>
      <c r="B64" s="18"/>
      <c r="C64" s="34"/>
      <c r="D64" s="16"/>
      <c r="E64" s="148" t="s">
        <v>363</v>
      </c>
      <c r="F64" s="162">
        <f>'Fjärrvärmestatistik 2012'!BV23</f>
        <v>0</v>
      </c>
      <c r="G64" s="162">
        <f>'Fjärrvärmestatistik 2012'!BW23</f>
        <v>0.88289473684210529</v>
      </c>
      <c r="H64" s="162">
        <f>'Fjärrvärmestatistik 2012'!BX23</f>
        <v>0.11710526315789474</v>
      </c>
      <c r="I64" s="18"/>
      <c r="J64" s="18"/>
      <c r="K64" s="18"/>
      <c r="L64" s="18"/>
      <c r="M64" s="18"/>
      <c r="N64" s="18"/>
      <c r="O64" s="18"/>
      <c r="P64" s="18"/>
      <c r="Q64" s="18"/>
      <c r="R64" s="18"/>
      <c r="S64" s="18"/>
      <c r="T64" s="18"/>
      <c r="U64" s="18"/>
      <c r="V64" s="18"/>
      <c r="W64" s="18"/>
      <c r="X64" s="18"/>
      <c r="Y64" s="18"/>
      <c r="Z64" s="18"/>
      <c r="AA64" s="18"/>
      <c r="AB64" s="18"/>
    </row>
    <row r="65" spans="1:28" ht="15" hidden="1" x14ac:dyDescent="0.25">
      <c r="A65" s="18"/>
      <c r="B65" s="18"/>
      <c r="C65" s="34"/>
      <c r="D65" s="16"/>
      <c r="E65" s="148" t="s">
        <v>52</v>
      </c>
      <c r="F65" s="162">
        <f>'Fjärrvärmestatistik 2012'!BV24</f>
        <v>0</v>
      </c>
      <c r="G65" s="162">
        <f>'Fjärrvärmestatistik 2012'!BW24</f>
        <v>0.77207070706290826</v>
      </c>
      <c r="H65" s="162">
        <f>'Fjärrvärmestatistik 2012'!BX24</f>
        <v>0.2279292929370916</v>
      </c>
      <c r="I65" s="18"/>
      <c r="J65" s="18"/>
      <c r="K65" s="18"/>
      <c r="L65" s="18"/>
      <c r="M65" s="18"/>
      <c r="N65" s="18"/>
      <c r="O65" s="18"/>
      <c r="P65" s="18"/>
      <c r="Q65" s="18"/>
      <c r="R65" s="18"/>
      <c r="S65" s="18"/>
      <c r="T65" s="18"/>
      <c r="U65" s="18"/>
      <c r="V65" s="18"/>
      <c r="W65" s="18"/>
      <c r="X65" s="18"/>
      <c r="Y65" s="18"/>
      <c r="Z65" s="18"/>
      <c r="AA65" s="18"/>
      <c r="AB65" s="18"/>
    </row>
    <row r="66" spans="1:28" ht="15" hidden="1" x14ac:dyDescent="0.25">
      <c r="A66" s="18"/>
      <c r="B66" s="18"/>
      <c r="C66" s="34"/>
      <c r="D66" s="16"/>
      <c r="E66" s="148" t="s">
        <v>276</v>
      </c>
      <c r="F66" s="162">
        <f>'Fjärrvärmestatistik 2012'!BV25</f>
        <v>0</v>
      </c>
      <c r="G66" s="162">
        <f>'Fjärrvärmestatistik 2012'!BW25</f>
        <v>0.95586206896551718</v>
      </c>
      <c r="H66" s="162">
        <f>'Fjärrvärmestatistik 2012'!BX25</f>
        <v>4.4137931034482762E-2</v>
      </c>
      <c r="I66" s="18"/>
      <c r="J66" s="18"/>
      <c r="K66" s="18"/>
      <c r="L66" s="18"/>
      <c r="M66" s="18"/>
      <c r="N66" s="18"/>
      <c r="O66" s="18"/>
      <c r="P66" s="18"/>
      <c r="Q66" s="18"/>
      <c r="R66" s="18"/>
      <c r="S66" s="18"/>
      <c r="T66" s="18"/>
      <c r="U66" s="18"/>
      <c r="V66" s="18"/>
      <c r="W66" s="18"/>
      <c r="X66" s="18"/>
      <c r="Y66" s="18"/>
      <c r="Z66" s="18"/>
      <c r="AA66" s="18"/>
      <c r="AB66" s="18"/>
    </row>
    <row r="67" spans="1:28" ht="15" hidden="1" x14ac:dyDescent="0.25">
      <c r="A67" s="18"/>
      <c r="B67" s="18"/>
      <c r="C67" s="34"/>
      <c r="D67" s="16"/>
      <c r="E67" s="148" t="s">
        <v>278</v>
      </c>
      <c r="F67" s="162">
        <f>'Fjärrvärmestatistik 2012'!BV26</f>
        <v>0</v>
      </c>
      <c r="G67" s="162">
        <f>'Fjärrvärmestatistik 2012'!BW26</f>
        <v>0.90008539709649871</v>
      </c>
      <c r="H67" s="162">
        <f>'Fjärrvärmestatistik 2012'!BX26</f>
        <v>9.9914602903501307E-2</v>
      </c>
      <c r="I67" s="18"/>
      <c r="J67" s="18"/>
      <c r="K67" s="18"/>
      <c r="L67" s="18"/>
      <c r="M67" s="18"/>
      <c r="N67" s="18"/>
      <c r="O67" s="18"/>
      <c r="P67" s="18"/>
      <c r="Q67" s="18"/>
      <c r="R67" s="18"/>
      <c r="S67" s="18"/>
      <c r="T67" s="18"/>
      <c r="U67" s="18"/>
      <c r="V67" s="18"/>
      <c r="W67" s="18"/>
      <c r="X67" s="18"/>
      <c r="Y67" s="18"/>
      <c r="Z67" s="18"/>
      <c r="AA67" s="18"/>
      <c r="AB67" s="18"/>
    </row>
    <row r="68" spans="1:28" ht="15" hidden="1" x14ac:dyDescent="0.25">
      <c r="A68" s="18"/>
      <c r="B68" s="18"/>
      <c r="C68" s="34"/>
      <c r="D68" s="16"/>
      <c r="E68" s="148" t="s">
        <v>54</v>
      </c>
      <c r="F68" s="162">
        <f>'Fjärrvärmestatistik 2012'!BV27</f>
        <v>0</v>
      </c>
      <c r="G68" s="162">
        <f>'Fjärrvärmestatistik 2012'!BW27</f>
        <v>0.98679085520745125</v>
      </c>
      <c r="H68" s="162">
        <f>'Fjärrvärmestatistik 2012'!BX27</f>
        <v>1.3209144792548689E-2</v>
      </c>
      <c r="I68" s="18"/>
      <c r="J68" s="18"/>
      <c r="K68" s="18"/>
      <c r="L68" s="18"/>
      <c r="M68" s="18"/>
      <c r="N68" s="18"/>
      <c r="O68" s="18"/>
      <c r="P68" s="18"/>
      <c r="Q68" s="18"/>
      <c r="R68" s="18"/>
      <c r="S68" s="18"/>
      <c r="T68" s="18"/>
      <c r="U68" s="18"/>
      <c r="V68" s="18"/>
      <c r="W68" s="18"/>
      <c r="X68" s="18"/>
      <c r="Y68" s="18"/>
      <c r="Z68" s="18"/>
      <c r="AA68" s="18"/>
      <c r="AB68" s="18"/>
    </row>
    <row r="69" spans="1:28" ht="15" hidden="1" x14ac:dyDescent="0.25">
      <c r="A69" s="18"/>
      <c r="B69" s="18"/>
      <c r="C69" s="34"/>
      <c r="D69" s="16"/>
      <c r="E69" s="148" t="s">
        <v>591</v>
      </c>
      <c r="F69" s="162">
        <f>'Fjärrvärmestatistik 2012'!BV28</f>
        <v>0</v>
      </c>
      <c r="G69" s="162">
        <f>'Fjärrvärmestatistik 2012'!BW28</f>
        <v>0.99196428571428574</v>
      </c>
      <c r="H69" s="162">
        <f>'Fjärrvärmestatistik 2012'!BX28</f>
        <v>8.0357142857142849E-3</v>
      </c>
      <c r="I69" s="18"/>
      <c r="J69" s="18"/>
      <c r="K69" s="18"/>
      <c r="L69" s="18"/>
      <c r="M69" s="18"/>
      <c r="N69" s="18"/>
      <c r="O69" s="18"/>
      <c r="P69" s="18"/>
      <c r="Q69" s="18"/>
      <c r="R69" s="18"/>
      <c r="S69" s="18"/>
      <c r="T69" s="18"/>
      <c r="U69" s="18"/>
      <c r="V69" s="18"/>
      <c r="W69" s="18"/>
      <c r="X69" s="18"/>
      <c r="Y69" s="18"/>
      <c r="Z69" s="18"/>
      <c r="AA69" s="18"/>
      <c r="AB69" s="18"/>
    </row>
    <row r="70" spans="1:28" ht="15" hidden="1" x14ac:dyDescent="0.25">
      <c r="A70" s="18"/>
      <c r="B70" s="18"/>
      <c r="C70" s="32"/>
      <c r="D70" s="16"/>
      <c r="E70" s="148" t="s">
        <v>592</v>
      </c>
      <c r="F70" s="162">
        <f>'Fjärrvärmestatistik 2012'!BV29</f>
        <v>0.48754062838569884</v>
      </c>
      <c r="G70" s="162">
        <f>'Fjärrvärmestatistik 2012'!BW29</f>
        <v>0.25747562296858073</v>
      </c>
      <c r="H70" s="162">
        <f>'Fjärrvärmestatistik 2012'!BX29</f>
        <v>0.25498374864572049</v>
      </c>
      <c r="I70" s="18"/>
      <c r="J70" s="18"/>
      <c r="K70" s="18"/>
      <c r="L70" s="18"/>
      <c r="M70" s="18"/>
      <c r="N70" s="18"/>
      <c r="O70" s="18"/>
      <c r="P70" s="18"/>
      <c r="Q70" s="18"/>
      <c r="R70" s="18"/>
      <c r="S70" s="18"/>
      <c r="T70" s="18"/>
      <c r="U70" s="18"/>
      <c r="V70" s="18"/>
      <c r="W70" s="18"/>
      <c r="X70" s="18"/>
      <c r="Y70" s="18"/>
      <c r="Z70" s="18"/>
      <c r="AA70" s="18"/>
      <c r="AB70" s="18"/>
    </row>
    <row r="71" spans="1:28" ht="15" hidden="1" x14ac:dyDescent="0.25">
      <c r="A71" s="18"/>
      <c r="B71" s="18"/>
      <c r="C71" s="34"/>
      <c r="D71" s="16"/>
      <c r="E71" s="148" t="s">
        <v>367</v>
      </c>
      <c r="F71" s="162">
        <f>'Fjärrvärmestatistik 2012'!BV30</f>
        <v>0.49153908138597902</v>
      </c>
      <c r="G71" s="162">
        <f>'Fjärrvärmestatistik 2012'!BW30</f>
        <v>0.24842868654311037</v>
      </c>
      <c r="H71" s="162">
        <f>'Fjärrvärmestatistik 2012'!BX30</f>
        <v>0.26003223207091053</v>
      </c>
      <c r="I71" s="18"/>
      <c r="J71" s="18"/>
      <c r="K71" s="18"/>
      <c r="L71" s="18"/>
      <c r="M71" s="18"/>
      <c r="N71" s="18"/>
      <c r="O71" s="18"/>
      <c r="P71" s="18"/>
      <c r="Q71" s="18"/>
      <c r="R71" s="18"/>
      <c r="S71" s="18"/>
      <c r="T71" s="18"/>
      <c r="U71" s="18"/>
      <c r="V71" s="18"/>
      <c r="W71" s="18"/>
      <c r="X71" s="18"/>
      <c r="Y71" s="18"/>
      <c r="Z71" s="18"/>
      <c r="AA71" s="18"/>
      <c r="AB71" s="18"/>
    </row>
    <row r="72" spans="1:28" ht="15" hidden="1" x14ac:dyDescent="0.25">
      <c r="A72" s="18"/>
      <c r="B72" s="18"/>
      <c r="C72" s="34"/>
      <c r="D72" s="16"/>
      <c r="E72" s="148" t="s">
        <v>35</v>
      </c>
      <c r="F72" s="162">
        <f>'Fjärrvärmestatistik 2012'!BV31</f>
        <v>0</v>
      </c>
      <c r="G72" s="162">
        <f>'Fjärrvärmestatistik 2012'!BW31</f>
        <v>0.77661290322580645</v>
      </c>
      <c r="H72" s="162">
        <f>'Fjärrvärmestatistik 2012'!BX31</f>
        <v>0.22338709677419352</v>
      </c>
      <c r="I72" s="18"/>
      <c r="J72" s="18"/>
      <c r="K72" s="18"/>
      <c r="L72" s="18"/>
      <c r="M72" s="18"/>
      <c r="N72" s="18"/>
      <c r="O72" s="18"/>
      <c r="P72" s="18"/>
      <c r="Q72" s="18"/>
      <c r="R72" s="18"/>
      <c r="S72" s="18"/>
      <c r="T72" s="18"/>
      <c r="U72" s="18"/>
      <c r="V72" s="18"/>
      <c r="W72" s="18"/>
      <c r="X72" s="18"/>
      <c r="Y72" s="18"/>
      <c r="Z72" s="18"/>
      <c r="AA72" s="18"/>
      <c r="AB72" s="18"/>
    </row>
    <row r="73" spans="1:28" ht="15" hidden="1" x14ac:dyDescent="0.25">
      <c r="A73" s="18"/>
      <c r="B73" s="18"/>
      <c r="C73" s="34"/>
      <c r="D73" s="16"/>
      <c r="E73" s="148" t="s">
        <v>56</v>
      </c>
      <c r="F73" s="162">
        <f>'Fjärrvärmestatistik 2012'!BV32</f>
        <v>0</v>
      </c>
      <c r="G73" s="162">
        <f>'Fjärrvärmestatistik 2012'!BW32</f>
        <v>0.97542213883677298</v>
      </c>
      <c r="H73" s="162">
        <f>'Fjärrvärmestatistik 2012'!BX32</f>
        <v>2.4577861163227018E-2</v>
      </c>
      <c r="I73" s="18"/>
      <c r="J73" s="18"/>
      <c r="K73" s="18"/>
      <c r="L73" s="18"/>
      <c r="M73" s="18"/>
      <c r="N73" s="18"/>
      <c r="O73" s="18"/>
      <c r="P73" s="18"/>
      <c r="Q73" s="18"/>
      <c r="R73" s="18"/>
      <c r="S73" s="18"/>
      <c r="T73" s="18"/>
      <c r="U73" s="18"/>
      <c r="V73" s="18"/>
      <c r="W73" s="18"/>
      <c r="X73" s="18"/>
      <c r="Y73" s="18"/>
      <c r="Z73" s="18"/>
      <c r="AA73" s="18"/>
      <c r="AB73" s="18"/>
    </row>
    <row r="74" spans="1:28" ht="15" hidden="1" x14ac:dyDescent="0.25">
      <c r="A74" s="18"/>
      <c r="B74" s="18"/>
      <c r="C74" s="32"/>
      <c r="D74" s="16"/>
      <c r="E74" s="148" t="s">
        <v>45</v>
      </c>
      <c r="F74" s="162">
        <f>'Fjärrvärmestatistik 2012'!BV33</f>
        <v>0</v>
      </c>
      <c r="G74" s="162">
        <f>'Fjärrvärmestatistik 2012'!BW33</f>
        <v>0.57807907159234839</v>
      </c>
      <c r="H74" s="162">
        <f>'Fjärrvärmestatistik 2012'!BX33</f>
        <v>0.42192092840765161</v>
      </c>
      <c r="I74" s="18"/>
      <c r="J74" s="18"/>
      <c r="K74" s="18"/>
      <c r="L74" s="18"/>
      <c r="M74" s="18"/>
      <c r="N74" s="18"/>
      <c r="O74" s="18"/>
      <c r="P74" s="18"/>
      <c r="Q74" s="18"/>
      <c r="R74" s="18"/>
      <c r="S74" s="18"/>
      <c r="T74" s="18"/>
      <c r="U74" s="18"/>
      <c r="V74" s="18"/>
      <c r="W74" s="18"/>
      <c r="X74" s="18"/>
      <c r="Y74" s="18"/>
      <c r="Z74" s="18"/>
      <c r="AA74" s="18"/>
      <c r="AB74" s="18"/>
    </row>
    <row r="75" spans="1:28" ht="15" hidden="1" x14ac:dyDescent="0.25">
      <c r="A75" s="18"/>
      <c r="B75" s="18"/>
      <c r="C75" s="32"/>
      <c r="D75" s="16"/>
      <c r="E75" s="148" t="s">
        <v>57</v>
      </c>
      <c r="F75" s="162">
        <f>'Fjärrvärmestatistik 2012'!BV34</f>
        <v>0.48565748366941208</v>
      </c>
      <c r="G75" s="162">
        <f>'Fjärrvärmestatistik 2012'!BW34</f>
        <v>0.25860550979835273</v>
      </c>
      <c r="H75" s="162">
        <f>'Fjärrvärmestatistik 2012'!BX34</f>
        <v>0.25573700653223513</v>
      </c>
      <c r="I75" s="18"/>
      <c r="J75" s="18"/>
      <c r="K75" s="18"/>
      <c r="L75" s="18"/>
      <c r="M75" s="18"/>
      <c r="N75" s="18"/>
      <c r="O75" s="18"/>
      <c r="P75" s="18"/>
      <c r="Q75" s="18"/>
      <c r="R75" s="18"/>
      <c r="S75" s="18"/>
      <c r="T75" s="18"/>
      <c r="U75" s="18"/>
      <c r="V75" s="18"/>
      <c r="W75" s="18"/>
      <c r="X75" s="18"/>
      <c r="Y75" s="18"/>
      <c r="Z75" s="18"/>
      <c r="AA75" s="18"/>
      <c r="AB75" s="18"/>
    </row>
    <row r="76" spans="1:28" ht="15" hidden="1" x14ac:dyDescent="0.25">
      <c r="A76" s="18"/>
      <c r="B76" s="18"/>
      <c r="C76" s="34"/>
      <c r="D76" s="16"/>
      <c r="E76" s="148" t="s">
        <v>59</v>
      </c>
      <c r="F76" s="162">
        <f>'Fjärrvärmestatistik 2012'!BV35</f>
        <v>0</v>
      </c>
      <c r="G76" s="162">
        <f>'Fjärrvärmestatistik 2012'!BW35</f>
        <v>0.88388796450360518</v>
      </c>
      <c r="H76" s="162">
        <f>'Fjärrvärmestatistik 2012'!BX35</f>
        <v>0.1161120354963949</v>
      </c>
      <c r="I76" s="18"/>
      <c r="J76" s="18"/>
      <c r="K76" s="18"/>
      <c r="L76" s="18"/>
      <c r="M76" s="18"/>
      <c r="N76" s="18"/>
      <c r="O76" s="18"/>
      <c r="P76" s="18"/>
      <c r="Q76" s="18"/>
      <c r="R76" s="18"/>
      <c r="S76" s="18"/>
      <c r="T76" s="18"/>
      <c r="U76" s="18"/>
      <c r="V76" s="18"/>
      <c r="W76" s="18"/>
      <c r="X76" s="18"/>
      <c r="Y76" s="18"/>
      <c r="Z76" s="18"/>
      <c r="AA76" s="18"/>
      <c r="AB76" s="18"/>
    </row>
    <row r="77" spans="1:28" ht="15" hidden="1" x14ac:dyDescent="0.25">
      <c r="A77" s="18"/>
      <c r="B77" s="18"/>
      <c r="C77" s="34"/>
      <c r="D77" s="16"/>
      <c r="E77" s="148" t="s">
        <v>371</v>
      </c>
      <c r="F77" s="162">
        <f>'Fjärrvärmestatistik 2012'!BV36</f>
        <v>0</v>
      </c>
      <c r="G77" s="162">
        <f>'Fjärrvärmestatistik 2012'!BW36</f>
        <v>0.54999999999999993</v>
      </c>
      <c r="H77" s="162">
        <f>'Fjärrvärmestatistik 2012'!BX36</f>
        <v>0.44999999999999996</v>
      </c>
      <c r="I77" s="18"/>
      <c r="J77" s="18"/>
      <c r="K77" s="18"/>
      <c r="L77" s="18"/>
      <c r="M77" s="18"/>
      <c r="N77" s="18"/>
      <c r="O77" s="18"/>
      <c r="P77" s="18"/>
      <c r="Q77" s="18"/>
      <c r="R77" s="18"/>
      <c r="S77" s="18"/>
      <c r="T77" s="18"/>
      <c r="U77" s="18"/>
      <c r="V77" s="18"/>
      <c r="W77" s="18"/>
      <c r="X77" s="18"/>
      <c r="Y77" s="18"/>
      <c r="Z77" s="18"/>
      <c r="AA77" s="18"/>
      <c r="AB77" s="18"/>
    </row>
    <row r="78" spans="1:28" ht="15" hidden="1" x14ac:dyDescent="0.25">
      <c r="A78" s="18"/>
      <c r="B78" s="18"/>
      <c r="C78" s="34"/>
      <c r="D78" s="16"/>
      <c r="E78" s="148" t="s">
        <v>60</v>
      </c>
      <c r="F78" s="162">
        <f>'Fjärrvärmestatistik 2012'!BV37</f>
        <v>0.10772065181113433</v>
      </c>
      <c r="G78" s="162">
        <f>'Fjärrvärmestatistik 2012'!BW37</f>
        <v>0.59449344927744097</v>
      </c>
      <c r="H78" s="162">
        <f>'Fjärrvärmestatistik 2012'!BX37</f>
        <v>0.29778589891142465</v>
      </c>
      <c r="I78" s="18"/>
      <c r="J78" s="18"/>
      <c r="K78" s="18"/>
      <c r="L78" s="18"/>
      <c r="M78" s="18"/>
      <c r="N78" s="18"/>
      <c r="O78" s="18"/>
      <c r="P78" s="18"/>
      <c r="Q78" s="18"/>
      <c r="R78" s="18"/>
      <c r="S78" s="18"/>
      <c r="T78" s="18"/>
      <c r="U78" s="18"/>
      <c r="V78" s="18"/>
      <c r="W78" s="18"/>
      <c r="X78" s="18"/>
      <c r="Y78" s="18"/>
      <c r="Z78" s="18"/>
      <c r="AA78" s="18"/>
      <c r="AB78" s="18"/>
    </row>
    <row r="79" spans="1:28" ht="15" hidden="1" x14ac:dyDescent="0.25">
      <c r="A79" s="18"/>
      <c r="B79" s="18"/>
      <c r="C79" s="34"/>
      <c r="D79" s="16"/>
      <c r="E79" s="148" t="s">
        <v>61</v>
      </c>
      <c r="F79" s="162">
        <f>'Fjärrvärmestatistik 2012'!BV38</f>
        <v>0</v>
      </c>
      <c r="G79" s="162">
        <f>'Fjärrvärmestatistik 2012'!BW38</f>
        <v>0.77215461166055865</v>
      </c>
      <c r="H79" s="162">
        <f>'Fjärrvärmestatistik 2012'!BX38</f>
        <v>0.22784538833944126</v>
      </c>
      <c r="I79" s="18"/>
      <c r="J79" s="18"/>
      <c r="K79" s="18"/>
      <c r="L79" s="18"/>
      <c r="M79" s="18"/>
      <c r="N79" s="18"/>
      <c r="O79" s="18"/>
      <c r="P79" s="18"/>
      <c r="Q79" s="18"/>
      <c r="R79" s="18"/>
      <c r="S79" s="18"/>
      <c r="T79" s="18"/>
      <c r="U79" s="18"/>
      <c r="V79" s="18"/>
      <c r="W79" s="18"/>
      <c r="X79" s="18"/>
      <c r="Y79" s="18"/>
      <c r="Z79" s="18"/>
      <c r="AA79" s="18"/>
      <c r="AB79" s="18"/>
    </row>
    <row r="80" spans="1:28" ht="15" hidden="1" x14ac:dyDescent="0.25">
      <c r="A80" s="18"/>
      <c r="B80" s="18"/>
      <c r="C80" s="34"/>
      <c r="D80" s="16"/>
      <c r="E80" s="148" t="s">
        <v>62</v>
      </c>
      <c r="F80" s="162">
        <f>'Fjärrvärmestatistik 2012'!BV39</f>
        <v>0</v>
      </c>
      <c r="G80" s="162">
        <f>'Fjärrvärmestatistik 2012'!BW39</f>
        <v>0.98866231647634584</v>
      </c>
      <c r="H80" s="162">
        <f>'Fjärrvärmestatistik 2012'!BX39</f>
        <v>1.1337683523654161E-2</v>
      </c>
      <c r="I80" s="18"/>
      <c r="J80" s="18"/>
      <c r="K80" s="18"/>
      <c r="L80" s="18"/>
      <c r="M80" s="18"/>
      <c r="N80" s="18"/>
      <c r="O80" s="18"/>
      <c r="P80" s="18"/>
      <c r="Q80" s="18"/>
      <c r="R80" s="18"/>
      <c r="S80" s="18"/>
      <c r="T80" s="18"/>
      <c r="U80" s="18"/>
      <c r="V80" s="18"/>
      <c r="W80" s="18"/>
      <c r="X80" s="18"/>
      <c r="Y80" s="18"/>
      <c r="Z80" s="18"/>
      <c r="AA80" s="18"/>
      <c r="AB80" s="18"/>
    </row>
    <row r="81" spans="1:28" ht="15" hidden="1" x14ac:dyDescent="0.25">
      <c r="A81" s="18"/>
      <c r="B81" s="18"/>
      <c r="C81" s="34"/>
      <c r="D81" s="16"/>
      <c r="E81" s="148" t="s">
        <v>63</v>
      </c>
      <c r="F81" s="162">
        <f>'Fjärrvärmestatistik 2012'!BV40</f>
        <v>0</v>
      </c>
      <c r="G81" s="162">
        <f>'Fjärrvärmestatistik 2012'!BW40</f>
        <v>0.92895723930982754</v>
      </c>
      <c r="H81" s="162">
        <f>'Fjärrvärmestatistik 2012'!BX40</f>
        <v>7.1042760690172554E-2</v>
      </c>
      <c r="I81" s="18"/>
      <c r="J81" s="18"/>
      <c r="K81" s="18"/>
      <c r="L81" s="18"/>
      <c r="M81" s="18"/>
      <c r="N81" s="18"/>
      <c r="O81" s="18"/>
      <c r="P81" s="18"/>
      <c r="Q81" s="18"/>
      <c r="R81" s="18"/>
      <c r="S81" s="18"/>
      <c r="T81" s="18"/>
      <c r="U81" s="18"/>
      <c r="V81" s="18"/>
      <c r="W81" s="18"/>
      <c r="X81" s="18"/>
      <c r="Y81" s="18"/>
      <c r="Z81" s="18"/>
      <c r="AA81" s="18"/>
      <c r="AB81" s="18"/>
    </row>
    <row r="82" spans="1:28" ht="15" hidden="1" x14ac:dyDescent="0.25">
      <c r="A82" s="18"/>
      <c r="B82" s="18"/>
      <c r="C82" s="34"/>
      <c r="D82" s="16"/>
      <c r="E82" s="148" t="s">
        <v>64</v>
      </c>
      <c r="F82" s="162">
        <f>'Fjärrvärmestatistik 2012'!BV41</f>
        <v>0</v>
      </c>
      <c r="G82" s="162">
        <f>'Fjärrvärmestatistik 2012'!BW41</f>
        <v>0.9441151893038503</v>
      </c>
      <c r="H82" s="162">
        <f>'Fjärrvärmestatistik 2012'!BX41</f>
        <v>5.5884810696149645E-2</v>
      </c>
      <c r="I82" s="18"/>
      <c r="J82" s="18"/>
      <c r="K82" s="18"/>
      <c r="L82" s="18"/>
      <c r="M82" s="18"/>
      <c r="N82" s="18"/>
      <c r="O82" s="18"/>
      <c r="P82" s="18"/>
      <c r="Q82" s="18"/>
      <c r="R82" s="18"/>
      <c r="S82" s="18"/>
      <c r="T82" s="18"/>
      <c r="U82" s="18"/>
      <c r="V82" s="18"/>
      <c r="W82" s="18"/>
      <c r="X82" s="18"/>
      <c r="Y82" s="18"/>
      <c r="Z82" s="18"/>
      <c r="AA82" s="18"/>
      <c r="AB82" s="18"/>
    </row>
    <row r="83" spans="1:28" ht="15" hidden="1" x14ac:dyDescent="0.25">
      <c r="A83" s="18"/>
      <c r="B83" s="18"/>
      <c r="C83" s="34"/>
      <c r="D83" s="16"/>
      <c r="E83" s="148" t="s">
        <v>65</v>
      </c>
      <c r="F83" s="162">
        <f>'Fjärrvärmestatistik 2012'!BV42</f>
        <v>0</v>
      </c>
      <c r="G83" s="162">
        <f>'Fjärrvärmestatistik 2012'!BW42</f>
        <v>0.60065005417118089</v>
      </c>
      <c r="H83" s="162">
        <f>'Fjärrvärmestatistik 2012'!BX42</f>
        <v>0.39934994582881905</v>
      </c>
      <c r="I83" s="18"/>
      <c r="J83" s="18"/>
      <c r="K83" s="18"/>
      <c r="L83" s="18"/>
      <c r="M83" s="18"/>
      <c r="N83" s="18"/>
      <c r="O83" s="18"/>
      <c r="P83" s="18"/>
      <c r="Q83" s="18"/>
      <c r="R83" s="18"/>
      <c r="S83" s="18"/>
      <c r="T83" s="18"/>
      <c r="U83" s="18"/>
      <c r="V83" s="18"/>
      <c r="W83" s="18"/>
      <c r="X83" s="18"/>
      <c r="Y83" s="18"/>
      <c r="Z83" s="18"/>
      <c r="AA83" s="18"/>
      <c r="AB83" s="18"/>
    </row>
    <row r="84" spans="1:28" ht="15" hidden="1" x14ac:dyDescent="0.25">
      <c r="A84" s="18"/>
      <c r="B84" s="18"/>
      <c r="C84" s="34"/>
      <c r="D84" s="16"/>
      <c r="E84" s="148" t="s">
        <v>375</v>
      </c>
      <c r="F84" s="162">
        <f>'Fjärrvärmestatistik 2012'!BV43</f>
        <v>0</v>
      </c>
      <c r="G84" s="162">
        <f>'Fjärrvärmestatistik 2012'!BW43</f>
        <v>0</v>
      </c>
      <c r="H84" s="162">
        <f>'Fjärrvärmestatistik 2012'!BX43</f>
        <v>0</v>
      </c>
      <c r="I84" s="18"/>
      <c r="J84" s="18"/>
      <c r="K84" s="18"/>
      <c r="L84" s="18"/>
      <c r="M84" s="18"/>
      <c r="N84" s="18"/>
      <c r="O84" s="18"/>
      <c r="P84" s="18"/>
      <c r="Q84" s="18"/>
      <c r="R84" s="18"/>
      <c r="S84" s="18"/>
      <c r="T84" s="18"/>
      <c r="U84" s="18"/>
      <c r="V84" s="18"/>
      <c r="W84" s="18"/>
      <c r="X84" s="18"/>
      <c r="Y84" s="18"/>
      <c r="Z84" s="18"/>
      <c r="AA84" s="18"/>
      <c r="AB84" s="18"/>
    </row>
    <row r="85" spans="1:28" ht="15" hidden="1" x14ac:dyDescent="0.25">
      <c r="A85" s="18"/>
      <c r="B85" s="18"/>
      <c r="C85" s="34"/>
      <c r="D85" s="16"/>
      <c r="E85" s="148" t="s">
        <v>66</v>
      </c>
      <c r="F85" s="162">
        <f>'Fjärrvärmestatistik 2012'!BV44</f>
        <v>0</v>
      </c>
      <c r="G85" s="162">
        <f>'Fjärrvärmestatistik 2012'!BW44</f>
        <v>0.97498367080339654</v>
      </c>
      <c r="H85" s="162">
        <f>'Fjärrvärmestatistik 2012'!BX44</f>
        <v>2.5016329196603529E-2</v>
      </c>
      <c r="I85" s="18"/>
      <c r="J85" s="18"/>
      <c r="K85" s="18"/>
      <c r="L85" s="18"/>
      <c r="M85" s="18"/>
      <c r="N85" s="18"/>
      <c r="O85" s="18"/>
      <c r="P85" s="18"/>
      <c r="Q85" s="18"/>
      <c r="R85" s="18"/>
      <c r="S85" s="18"/>
      <c r="T85" s="18"/>
      <c r="U85" s="18"/>
      <c r="V85" s="18"/>
      <c r="W85" s="18"/>
      <c r="X85" s="18"/>
      <c r="Y85" s="18"/>
      <c r="Z85" s="18"/>
      <c r="AA85" s="18"/>
      <c r="AB85" s="18"/>
    </row>
    <row r="86" spans="1:28" ht="15" hidden="1" x14ac:dyDescent="0.25">
      <c r="A86" s="18"/>
      <c r="B86" s="18"/>
      <c r="C86" s="34"/>
      <c r="D86" s="16"/>
      <c r="E86" s="148" t="s">
        <v>67</v>
      </c>
      <c r="F86" s="162">
        <f>'Fjärrvärmestatistik 2012'!BV45</f>
        <v>0.28158127208480566</v>
      </c>
      <c r="G86" s="162">
        <f>'Fjärrvärmestatistik 2012'!BW45</f>
        <v>0.38733436395759718</v>
      </c>
      <c r="H86" s="162">
        <f>'Fjärrvärmestatistik 2012'!BX45</f>
        <v>0.33108436395759722</v>
      </c>
      <c r="I86" s="18"/>
      <c r="J86" s="18"/>
      <c r="K86" s="18"/>
      <c r="L86" s="18"/>
      <c r="M86" s="18"/>
      <c r="N86" s="18"/>
      <c r="O86" s="18"/>
      <c r="P86" s="18"/>
      <c r="Q86" s="18"/>
      <c r="R86" s="18"/>
      <c r="S86" s="18"/>
      <c r="T86" s="18"/>
      <c r="U86" s="18"/>
      <c r="V86" s="18"/>
      <c r="W86" s="18"/>
      <c r="X86" s="18"/>
      <c r="Y86" s="18"/>
      <c r="Z86" s="18"/>
      <c r="AA86" s="18"/>
      <c r="AB86" s="18"/>
    </row>
    <row r="87" spans="1:28" ht="15" hidden="1" x14ac:dyDescent="0.25">
      <c r="A87" s="18"/>
      <c r="B87" s="18"/>
      <c r="C87" s="34"/>
      <c r="D87" s="16"/>
      <c r="E87" s="148" t="s">
        <v>377</v>
      </c>
      <c r="F87" s="162">
        <f>'Fjärrvärmestatistik 2012'!BV46</f>
        <v>0</v>
      </c>
      <c r="G87" s="162">
        <f>'Fjärrvärmestatistik 2012'!BW46</f>
        <v>0</v>
      </c>
      <c r="H87" s="162">
        <f>'Fjärrvärmestatistik 2012'!BX46</f>
        <v>0</v>
      </c>
      <c r="I87" s="18"/>
      <c r="J87" s="18"/>
      <c r="K87" s="18"/>
      <c r="L87" s="18"/>
      <c r="M87" s="18"/>
      <c r="N87" s="18"/>
      <c r="O87" s="18"/>
      <c r="P87" s="18"/>
      <c r="Q87" s="18"/>
      <c r="R87" s="18"/>
      <c r="S87" s="18"/>
      <c r="T87" s="18"/>
      <c r="U87" s="18"/>
      <c r="V87" s="18"/>
      <c r="W87" s="18"/>
      <c r="X87" s="18"/>
      <c r="Y87" s="18"/>
      <c r="Z87" s="18"/>
      <c r="AA87" s="18"/>
      <c r="AB87" s="18"/>
    </row>
    <row r="88" spans="1:28" ht="15" hidden="1" x14ac:dyDescent="0.25">
      <c r="A88" s="18"/>
      <c r="B88" s="18"/>
      <c r="C88" s="34"/>
      <c r="D88" s="16"/>
      <c r="E88" s="148" t="s">
        <v>68</v>
      </c>
      <c r="F88" s="162">
        <f>'Fjärrvärmestatistik 2012'!BV47</f>
        <v>0</v>
      </c>
      <c r="G88" s="162">
        <f>'Fjärrvärmestatistik 2012'!BW47</f>
        <v>0</v>
      </c>
      <c r="H88" s="162">
        <f>'Fjärrvärmestatistik 2012'!BX47</f>
        <v>0</v>
      </c>
      <c r="I88" s="18"/>
      <c r="J88" s="18"/>
      <c r="K88" s="18"/>
      <c r="L88" s="18"/>
      <c r="M88" s="18"/>
      <c r="N88" s="18"/>
      <c r="O88" s="18"/>
      <c r="P88" s="18"/>
      <c r="Q88" s="18"/>
      <c r="R88" s="18"/>
      <c r="S88" s="18"/>
      <c r="T88" s="18"/>
      <c r="U88" s="18"/>
      <c r="V88" s="18"/>
      <c r="W88" s="18"/>
      <c r="X88" s="18"/>
      <c r="Y88" s="18"/>
      <c r="Z88" s="18"/>
      <c r="AA88" s="18"/>
      <c r="AB88" s="18"/>
    </row>
    <row r="89" spans="1:28" ht="15" hidden="1" x14ac:dyDescent="0.25">
      <c r="A89" s="18"/>
      <c r="B89" s="18"/>
      <c r="C89" s="34"/>
      <c r="D89" s="16"/>
      <c r="E89" s="148" t="s">
        <v>71</v>
      </c>
      <c r="F89" s="162">
        <f>'Fjärrvärmestatistik 2012'!BV48</f>
        <v>0</v>
      </c>
      <c r="G89" s="162">
        <f>'Fjärrvärmestatistik 2012'!BW48</f>
        <v>0.98100551955843529</v>
      </c>
      <c r="H89" s="162">
        <f>'Fjärrvärmestatistik 2012'!BX48</f>
        <v>1.8994480441564675E-2</v>
      </c>
      <c r="I89" s="18"/>
      <c r="J89" s="18"/>
      <c r="K89" s="18"/>
      <c r="L89" s="18"/>
      <c r="M89" s="18"/>
      <c r="N89" s="18"/>
      <c r="O89" s="18"/>
      <c r="P89" s="18"/>
      <c r="Q89" s="18"/>
      <c r="R89" s="18"/>
      <c r="S89" s="18"/>
      <c r="T89" s="18"/>
      <c r="U89" s="18"/>
      <c r="V89" s="18"/>
      <c r="W89" s="18"/>
      <c r="X89" s="18"/>
      <c r="Y89" s="18"/>
      <c r="Z89" s="18"/>
      <c r="AA89" s="18"/>
      <c r="AB89" s="18"/>
    </row>
    <row r="90" spans="1:28" ht="15" hidden="1" x14ac:dyDescent="0.25">
      <c r="A90" s="18"/>
      <c r="B90" s="18"/>
      <c r="C90" s="34"/>
      <c r="D90" s="16"/>
      <c r="E90" s="148" t="s">
        <v>72</v>
      </c>
      <c r="F90" s="162">
        <f>'Fjärrvärmestatistik 2012'!BV49</f>
        <v>0</v>
      </c>
      <c r="G90" s="162">
        <f>'Fjärrvärmestatistik 2012'!BW49</f>
        <v>0.98978743068391861</v>
      </c>
      <c r="H90" s="162">
        <f>'Fjärrvärmestatistik 2012'!BX49</f>
        <v>1.0212569316081332E-2</v>
      </c>
      <c r="I90" s="18"/>
      <c r="J90" s="18"/>
      <c r="K90" s="18"/>
      <c r="L90" s="18"/>
      <c r="M90" s="18"/>
      <c r="N90" s="18"/>
      <c r="O90" s="18"/>
      <c r="P90" s="18"/>
      <c r="Q90" s="18"/>
      <c r="R90" s="18"/>
      <c r="S90" s="18"/>
      <c r="T90" s="18"/>
      <c r="U90" s="18"/>
      <c r="V90" s="18"/>
      <c r="W90" s="18"/>
      <c r="X90" s="18"/>
      <c r="Y90" s="18"/>
      <c r="Z90" s="18"/>
      <c r="AA90" s="18"/>
      <c r="AB90" s="18"/>
    </row>
    <row r="91" spans="1:28" ht="15" hidden="1" x14ac:dyDescent="0.25">
      <c r="A91" s="18"/>
      <c r="B91" s="18"/>
      <c r="C91" s="34"/>
      <c r="D91" s="16"/>
      <c r="E91" s="148" t="s">
        <v>73</v>
      </c>
      <c r="F91" s="162">
        <f>'Fjärrvärmestatistik 2012'!BV50</f>
        <v>0</v>
      </c>
      <c r="G91" s="162">
        <f>'Fjärrvärmestatistik 2012'!BW50</f>
        <v>0.97279858299595134</v>
      </c>
      <c r="H91" s="162">
        <f>'Fjärrvärmestatistik 2012'!BX50</f>
        <v>2.7201417004048586E-2</v>
      </c>
      <c r="I91" s="18"/>
      <c r="J91" s="18"/>
      <c r="K91" s="18"/>
      <c r="L91" s="18"/>
      <c r="M91" s="18"/>
      <c r="N91" s="18"/>
      <c r="O91" s="18"/>
      <c r="P91" s="18"/>
      <c r="Q91" s="18"/>
      <c r="R91" s="18"/>
      <c r="S91" s="18"/>
      <c r="T91" s="18"/>
      <c r="U91" s="18"/>
      <c r="V91" s="18"/>
      <c r="W91" s="18"/>
      <c r="X91" s="18"/>
      <c r="Y91" s="18"/>
      <c r="Z91" s="18"/>
      <c r="AA91" s="18"/>
      <c r="AB91" s="18"/>
    </row>
    <row r="92" spans="1:28" ht="15" hidden="1" x14ac:dyDescent="0.25">
      <c r="A92" s="18"/>
      <c r="B92" s="18"/>
      <c r="C92" s="34"/>
      <c r="D92" s="16"/>
      <c r="E92" s="148" t="s">
        <v>693</v>
      </c>
      <c r="F92" s="162">
        <f>'Fjärrvärmestatistik 2012'!BV51</f>
        <v>0</v>
      </c>
      <c r="G92" s="162">
        <f>'Fjärrvärmestatistik 2012'!BW51</f>
        <v>0.55000000000000004</v>
      </c>
      <c r="H92" s="162">
        <f>'Fjärrvärmestatistik 2012'!BX51</f>
        <v>0.45</v>
      </c>
      <c r="I92" s="18"/>
      <c r="J92" s="18"/>
      <c r="K92" s="18"/>
      <c r="L92" s="18"/>
      <c r="M92" s="18"/>
      <c r="N92" s="18"/>
      <c r="O92" s="18"/>
      <c r="P92" s="18"/>
      <c r="Q92" s="18"/>
      <c r="R92" s="18"/>
      <c r="S92" s="18"/>
      <c r="T92" s="18"/>
      <c r="U92" s="18"/>
      <c r="V92" s="18"/>
      <c r="W92" s="18"/>
      <c r="X92" s="18"/>
      <c r="Y92" s="18"/>
      <c r="Z92" s="18"/>
      <c r="AA92" s="18"/>
      <c r="AB92" s="18"/>
    </row>
    <row r="93" spans="1:28" ht="15" hidden="1" x14ac:dyDescent="0.25">
      <c r="A93" s="18"/>
      <c r="B93" s="18"/>
      <c r="C93" s="34"/>
      <c r="D93" s="16"/>
      <c r="E93" s="148" t="s">
        <v>74</v>
      </c>
      <c r="F93" s="162">
        <f>'Fjärrvärmestatistik 2012'!BV52</f>
        <v>0</v>
      </c>
      <c r="G93" s="162">
        <f>'Fjärrvärmestatistik 2012'!BW52</f>
        <v>0.98536679536679528</v>
      </c>
      <c r="H93" s="162">
        <f>'Fjärrvärmestatistik 2012'!BX52</f>
        <v>1.4633204633204635E-2</v>
      </c>
      <c r="I93" s="18"/>
      <c r="J93" s="18"/>
      <c r="K93" s="18"/>
      <c r="L93" s="18"/>
      <c r="M93" s="18"/>
      <c r="N93" s="18"/>
      <c r="O93" s="18"/>
      <c r="P93" s="18"/>
      <c r="Q93" s="18"/>
      <c r="R93" s="18"/>
      <c r="S93" s="18"/>
      <c r="T93" s="18"/>
      <c r="U93" s="18"/>
      <c r="V93" s="18"/>
      <c r="W93" s="18"/>
      <c r="X93" s="18"/>
      <c r="Y93" s="18"/>
      <c r="Z93" s="18"/>
      <c r="AA93" s="18"/>
      <c r="AB93" s="18"/>
    </row>
    <row r="94" spans="1:28" ht="15" hidden="1" x14ac:dyDescent="0.25">
      <c r="A94" s="18"/>
      <c r="B94" s="18"/>
      <c r="C94" s="34"/>
      <c r="D94" s="16"/>
      <c r="E94" s="148" t="s">
        <v>75</v>
      </c>
      <c r="F94" s="162">
        <f>'Fjärrvärmestatistik 2012'!BV53</f>
        <v>9.1190640055058503E-2</v>
      </c>
      <c r="G94" s="162">
        <f>'Fjärrvärmestatistik 2012'!BW53</f>
        <v>0.8184101858224363</v>
      </c>
      <c r="H94" s="162">
        <f>'Fjärrvärmestatistik 2012'!BX53</f>
        <v>9.0399174122505171E-2</v>
      </c>
      <c r="I94" s="18"/>
      <c r="J94" s="18"/>
      <c r="K94" s="18"/>
      <c r="L94" s="18"/>
      <c r="M94" s="18"/>
      <c r="N94" s="18"/>
      <c r="O94" s="18"/>
      <c r="P94" s="18"/>
      <c r="Q94" s="18"/>
      <c r="R94" s="18"/>
      <c r="S94" s="18"/>
      <c r="T94" s="18"/>
      <c r="U94" s="18"/>
      <c r="V94" s="18"/>
      <c r="W94" s="18"/>
      <c r="X94" s="18"/>
      <c r="Y94" s="18"/>
      <c r="Z94" s="18"/>
      <c r="AA94" s="18"/>
      <c r="AB94" s="18"/>
    </row>
    <row r="95" spans="1:28" ht="15" hidden="1" x14ac:dyDescent="0.25">
      <c r="A95" s="18"/>
      <c r="B95" s="18"/>
      <c r="C95" s="34"/>
      <c r="D95" s="16"/>
      <c r="E95" s="148" t="s">
        <v>378</v>
      </c>
      <c r="F95" s="162">
        <f>'Fjärrvärmestatistik 2012'!BV54</f>
        <v>0</v>
      </c>
      <c r="G95" s="162">
        <f>'Fjärrvärmestatistik 2012'!BW54</f>
        <v>0.96030534351145036</v>
      </c>
      <c r="H95" s="162">
        <f>'Fjärrvärmestatistik 2012'!BX54</f>
        <v>3.9694656488549619E-2</v>
      </c>
      <c r="I95" s="18"/>
      <c r="J95" s="18"/>
      <c r="K95" s="18"/>
      <c r="L95" s="18"/>
      <c r="M95" s="18"/>
      <c r="N95" s="18"/>
      <c r="O95" s="18"/>
      <c r="P95" s="18"/>
      <c r="Q95" s="18"/>
      <c r="R95" s="18"/>
      <c r="S95" s="18"/>
      <c r="T95" s="18"/>
      <c r="U95" s="18"/>
      <c r="V95" s="18"/>
      <c r="W95" s="18"/>
      <c r="X95" s="18"/>
      <c r="Y95" s="18"/>
      <c r="Z95" s="18"/>
      <c r="AA95" s="18"/>
      <c r="AB95" s="18"/>
    </row>
    <row r="96" spans="1:28" ht="15" hidden="1" x14ac:dyDescent="0.25">
      <c r="A96" s="18"/>
      <c r="B96" s="18"/>
      <c r="C96" s="34"/>
      <c r="D96" s="16"/>
      <c r="E96" s="148" t="s">
        <v>597</v>
      </c>
      <c r="F96" s="162">
        <f>'Fjärrvärmestatistik 2012'!BV55</f>
        <v>0</v>
      </c>
      <c r="G96" s="162">
        <f>'Fjärrvärmestatistik 2012'!BW55</f>
        <v>0.99081632653061225</v>
      </c>
      <c r="H96" s="162">
        <f>'Fjärrvärmestatistik 2012'!BX55</f>
        <v>9.1836734693877577E-3</v>
      </c>
      <c r="I96" s="18"/>
      <c r="J96" s="18"/>
      <c r="K96" s="18"/>
      <c r="L96" s="18"/>
      <c r="M96" s="18"/>
      <c r="N96" s="18"/>
      <c r="O96" s="18"/>
      <c r="P96" s="18"/>
      <c r="Q96" s="18"/>
      <c r="R96" s="18"/>
      <c r="S96" s="18"/>
      <c r="T96" s="18"/>
      <c r="U96" s="18"/>
      <c r="V96" s="18"/>
      <c r="W96" s="18"/>
      <c r="X96" s="18"/>
      <c r="Y96" s="18"/>
      <c r="Z96" s="18"/>
      <c r="AA96" s="18"/>
      <c r="AB96" s="18"/>
    </row>
    <row r="97" spans="1:28" ht="15" hidden="1" x14ac:dyDescent="0.25">
      <c r="A97" s="18"/>
      <c r="B97" s="18"/>
      <c r="C97" s="34"/>
      <c r="D97" s="16"/>
      <c r="E97" s="148" t="s">
        <v>279</v>
      </c>
      <c r="F97" s="162">
        <f>'Fjärrvärmestatistik 2012'!BV56</f>
        <v>0</v>
      </c>
      <c r="G97" s="162">
        <f>'Fjärrvärmestatistik 2012'!BW56</f>
        <v>0</v>
      </c>
      <c r="H97" s="162">
        <f>'Fjärrvärmestatistik 2012'!BX56</f>
        <v>0</v>
      </c>
      <c r="I97" s="18"/>
      <c r="J97" s="18"/>
      <c r="K97" s="18"/>
      <c r="L97" s="18"/>
      <c r="M97" s="18"/>
      <c r="N97" s="18"/>
      <c r="O97" s="18"/>
      <c r="P97" s="18"/>
      <c r="Q97" s="18"/>
      <c r="R97" s="18"/>
      <c r="S97" s="18"/>
      <c r="T97" s="18"/>
      <c r="U97" s="18"/>
      <c r="V97" s="18"/>
      <c r="W97" s="18"/>
      <c r="X97" s="18"/>
      <c r="Y97" s="18"/>
      <c r="Z97" s="18"/>
      <c r="AA97" s="18"/>
      <c r="AB97" s="18"/>
    </row>
    <row r="98" spans="1:28" ht="15" hidden="1" x14ac:dyDescent="0.25">
      <c r="A98" s="18"/>
      <c r="B98" s="18"/>
      <c r="C98" s="34"/>
      <c r="D98" s="16"/>
      <c r="E98" s="148" t="s">
        <v>280</v>
      </c>
      <c r="F98" s="162">
        <f>'Fjärrvärmestatistik 2012'!BV57</f>
        <v>0</v>
      </c>
      <c r="G98" s="162">
        <f>'Fjärrvärmestatistik 2012'!BW57</f>
        <v>0.91493682310469304</v>
      </c>
      <c r="H98" s="162">
        <f>'Fjärrvärmestatistik 2012'!BX57</f>
        <v>8.5063176895306861E-2</v>
      </c>
      <c r="I98" s="18"/>
      <c r="J98" s="18"/>
      <c r="K98" s="18"/>
      <c r="L98" s="18"/>
      <c r="M98" s="18"/>
      <c r="N98" s="18"/>
      <c r="O98" s="18"/>
      <c r="P98" s="18"/>
      <c r="Q98" s="18"/>
      <c r="R98" s="18"/>
      <c r="S98" s="18"/>
      <c r="T98" s="18"/>
      <c r="U98" s="18"/>
      <c r="V98" s="18"/>
      <c r="W98" s="18"/>
      <c r="X98" s="18"/>
      <c r="Y98" s="18"/>
      <c r="Z98" s="18"/>
      <c r="AA98" s="18"/>
      <c r="AB98" s="18"/>
    </row>
    <row r="99" spans="1:28" ht="15" hidden="1" x14ac:dyDescent="0.25">
      <c r="A99" s="18"/>
      <c r="B99" s="18"/>
      <c r="C99" s="34"/>
      <c r="D99" s="16"/>
      <c r="E99" s="148" t="s">
        <v>76</v>
      </c>
      <c r="F99" s="162">
        <f>'Fjärrvärmestatistik 2012'!BV58</f>
        <v>0</v>
      </c>
      <c r="G99" s="162">
        <f>'Fjärrvärmestatistik 2012'!BW58</f>
        <v>0.93440204126913695</v>
      </c>
      <c r="H99" s="162">
        <f>'Fjärrvärmestatistik 2012'!BX58</f>
        <v>6.5597958730863118E-2</v>
      </c>
      <c r="I99" s="18"/>
      <c r="J99" s="18"/>
      <c r="K99" s="18"/>
      <c r="L99" s="18"/>
      <c r="M99" s="18"/>
      <c r="N99" s="18"/>
      <c r="O99" s="18"/>
      <c r="P99" s="18"/>
      <c r="Q99" s="18"/>
      <c r="R99" s="18"/>
      <c r="S99" s="18"/>
      <c r="T99" s="18"/>
      <c r="U99" s="18"/>
      <c r="V99" s="18"/>
      <c r="W99" s="18"/>
      <c r="X99" s="18"/>
      <c r="Y99" s="18"/>
      <c r="Z99" s="18"/>
      <c r="AA99" s="18"/>
      <c r="AB99" s="18"/>
    </row>
    <row r="100" spans="1:28" ht="15" hidden="1" x14ac:dyDescent="0.25">
      <c r="A100" s="18"/>
      <c r="B100" s="18"/>
      <c r="C100" s="34"/>
      <c r="D100" s="16"/>
      <c r="E100" s="148" t="s">
        <v>694</v>
      </c>
      <c r="F100" s="162">
        <f>'Fjärrvärmestatistik 2012'!BV59</f>
        <v>0</v>
      </c>
      <c r="G100" s="162">
        <f>'Fjärrvärmestatistik 2012'!BW59</f>
        <v>0.85122249388753057</v>
      </c>
      <c r="H100" s="162">
        <f>'Fjärrvärmestatistik 2012'!BX59</f>
        <v>0.14877750611246945</v>
      </c>
      <c r="I100" s="18"/>
      <c r="J100" s="18"/>
      <c r="K100" s="18"/>
      <c r="L100" s="18"/>
      <c r="M100" s="18"/>
      <c r="N100" s="18"/>
      <c r="O100" s="18"/>
      <c r="P100" s="18"/>
      <c r="Q100" s="18"/>
      <c r="R100" s="18"/>
      <c r="S100" s="18"/>
      <c r="T100" s="18"/>
      <c r="U100" s="18"/>
      <c r="V100" s="18"/>
      <c r="W100" s="18"/>
      <c r="X100" s="18"/>
      <c r="Y100" s="18"/>
      <c r="Z100" s="18"/>
      <c r="AA100" s="18"/>
      <c r="AB100" s="18"/>
    </row>
    <row r="101" spans="1:28" ht="15" hidden="1" x14ac:dyDescent="0.25">
      <c r="A101" s="18"/>
      <c r="B101" s="18"/>
      <c r="C101" s="34"/>
      <c r="D101" s="16"/>
      <c r="E101" s="148" t="s">
        <v>281</v>
      </c>
      <c r="F101" s="162">
        <f>'Fjärrvärmestatistik 2012'!BV60</f>
        <v>0</v>
      </c>
      <c r="G101" s="162">
        <f>'Fjärrvärmestatistik 2012'!BW60</f>
        <v>0.81655861696380339</v>
      </c>
      <c r="H101" s="162">
        <f>'Fjärrvärmestatistik 2012'!BX60</f>
        <v>0.18344138303619664</v>
      </c>
      <c r="I101" s="18"/>
      <c r="J101" s="18"/>
      <c r="K101" s="18"/>
      <c r="L101" s="18"/>
      <c r="M101" s="18"/>
      <c r="N101" s="18"/>
      <c r="O101" s="18"/>
      <c r="P101" s="18"/>
      <c r="Q101" s="18"/>
      <c r="R101" s="18"/>
      <c r="S101" s="18"/>
      <c r="T101" s="18"/>
      <c r="U101" s="18"/>
      <c r="V101" s="18"/>
      <c r="W101" s="18"/>
      <c r="X101" s="18"/>
      <c r="Y101" s="18"/>
      <c r="Z101" s="18"/>
      <c r="AA101" s="18"/>
      <c r="AB101" s="18"/>
    </row>
    <row r="102" spans="1:28" ht="15" hidden="1" x14ac:dyDescent="0.25">
      <c r="A102" s="18"/>
      <c r="B102" s="18"/>
      <c r="C102" s="32"/>
      <c r="D102" s="16"/>
      <c r="E102" s="148" t="s">
        <v>77</v>
      </c>
      <c r="F102" s="162">
        <f>'Fjärrvärmestatistik 2012'!BV61</f>
        <v>0</v>
      </c>
      <c r="G102" s="162">
        <f>'Fjärrvärmestatistik 2012'!BW61</f>
        <v>0.86045296167247398</v>
      </c>
      <c r="H102" s="162">
        <f>'Fjärrvärmestatistik 2012'!BX61</f>
        <v>0.13954703832752613</v>
      </c>
      <c r="I102" s="18"/>
      <c r="J102" s="18"/>
      <c r="K102" s="18"/>
      <c r="L102" s="18"/>
      <c r="M102" s="18"/>
      <c r="N102" s="18"/>
      <c r="O102" s="18"/>
      <c r="P102" s="18"/>
      <c r="Q102" s="18"/>
      <c r="R102" s="18"/>
      <c r="S102" s="18"/>
      <c r="T102" s="18"/>
      <c r="U102" s="18"/>
      <c r="V102" s="18"/>
      <c r="W102" s="18"/>
      <c r="X102" s="18"/>
      <c r="Y102" s="18"/>
      <c r="Z102" s="18"/>
      <c r="AA102" s="18"/>
      <c r="AB102" s="18"/>
    </row>
    <row r="103" spans="1:28" ht="15" hidden="1" x14ac:dyDescent="0.25">
      <c r="A103" s="18"/>
      <c r="B103" s="18"/>
      <c r="C103" s="34"/>
      <c r="D103" s="16"/>
      <c r="E103" s="148" t="s">
        <v>282</v>
      </c>
      <c r="F103" s="162">
        <f>'Fjärrvärmestatistik 2012'!BV62</f>
        <v>0</v>
      </c>
      <c r="G103" s="162">
        <f>'Fjärrvärmestatistik 2012'!BW62</f>
        <v>0.98752236918152181</v>
      </c>
      <c r="H103" s="162">
        <f>'Fjärrvärmestatistik 2012'!BX62</f>
        <v>1.247763081847823E-2</v>
      </c>
      <c r="I103" s="18"/>
      <c r="J103" s="18"/>
      <c r="K103" s="18"/>
      <c r="L103" s="18"/>
      <c r="M103" s="18"/>
      <c r="N103" s="18"/>
      <c r="O103" s="18"/>
      <c r="P103" s="18"/>
      <c r="Q103" s="18"/>
      <c r="R103" s="18"/>
      <c r="S103" s="18"/>
      <c r="T103" s="18"/>
      <c r="U103" s="18"/>
      <c r="V103" s="18"/>
      <c r="W103" s="18"/>
      <c r="X103" s="18"/>
      <c r="Y103" s="18"/>
      <c r="Z103" s="18"/>
      <c r="AA103" s="18"/>
      <c r="AB103" s="18"/>
    </row>
    <row r="104" spans="1:28" ht="15" hidden="1" x14ac:dyDescent="0.25">
      <c r="A104" s="18"/>
      <c r="B104" s="18"/>
      <c r="C104" s="32"/>
      <c r="D104" s="16"/>
      <c r="E104" s="148" t="s">
        <v>283</v>
      </c>
      <c r="F104" s="162">
        <f>'Fjärrvärmestatistik 2012'!BV63</f>
        <v>0</v>
      </c>
      <c r="G104" s="162">
        <f>'Fjärrvärmestatistik 2012'!BW63</f>
        <v>0.91050295857988162</v>
      </c>
      <c r="H104" s="162">
        <f>'Fjärrvärmestatistik 2012'!BX63</f>
        <v>8.9497041420118342E-2</v>
      </c>
      <c r="I104" s="18"/>
      <c r="J104" s="18"/>
      <c r="K104" s="18"/>
      <c r="L104" s="18"/>
      <c r="M104" s="18"/>
      <c r="N104" s="18"/>
      <c r="O104" s="18"/>
      <c r="P104" s="18"/>
      <c r="Q104" s="18"/>
      <c r="R104" s="18"/>
      <c r="S104" s="18"/>
      <c r="T104" s="18"/>
      <c r="U104" s="18"/>
      <c r="V104" s="18"/>
      <c r="W104" s="18"/>
      <c r="X104" s="18"/>
      <c r="Y104" s="18"/>
      <c r="Z104" s="18"/>
      <c r="AA104" s="18"/>
      <c r="AB104" s="18"/>
    </row>
    <row r="105" spans="1:28" ht="15" hidden="1" x14ac:dyDescent="0.25">
      <c r="A105" s="18"/>
      <c r="B105" s="18"/>
      <c r="C105" s="32"/>
      <c r="D105" s="16"/>
      <c r="E105" s="148" t="s">
        <v>380</v>
      </c>
      <c r="F105" s="162">
        <f>'Fjärrvärmestatistik 2012'!BV64</f>
        <v>0</v>
      </c>
      <c r="G105" s="162">
        <f>'Fjärrvärmestatistik 2012'!BW64</f>
        <v>0.54999999999999993</v>
      </c>
      <c r="H105" s="162">
        <f>'Fjärrvärmestatistik 2012'!BX64</f>
        <v>0.44999999999999996</v>
      </c>
      <c r="I105" s="18"/>
      <c r="J105" s="18"/>
      <c r="K105" s="18"/>
      <c r="L105" s="18"/>
      <c r="M105" s="18"/>
      <c r="N105" s="18"/>
      <c r="O105" s="18"/>
      <c r="P105" s="18"/>
      <c r="Q105" s="18"/>
      <c r="R105" s="18"/>
      <c r="S105" s="18"/>
      <c r="T105" s="18"/>
      <c r="U105" s="18"/>
      <c r="V105" s="18"/>
      <c r="W105" s="18"/>
      <c r="X105" s="18"/>
      <c r="Y105" s="18"/>
      <c r="Z105" s="18"/>
      <c r="AA105" s="18"/>
      <c r="AB105" s="18"/>
    </row>
    <row r="106" spans="1:28" ht="15" hidden="1" x14ac:dyDescent="0.25">
      <c r="A106" s="18"/>
      <c r="B106" s="18"/>
      <c r="C106" s="32"/>
      <c r="D106" s="16"/>
      <c r="E106" s="148" t="s">
        <v>78</v>
      </c>
      <c r="F106" s="162">
        <f>'Fjärrvärmestatistik 2012'!BV65</f>
        <v>2.6765938142128999E-2</v>
      </c>
      <c r="G106" s="162">
        <f>'Fjärrvärmestatistik 2012'!BW65</f>
        <v>0.95224094681504023</v>
      </c>
      <c r="H106" s="162">
        <f>'Fjärrvärmestatistik 2012'!BX65</f>
        <v>2.0993115042830839E-2</v>
      </c>
      <c r="I106" s="18"/>
      <c r="J106" s="18"/>
      <c r="K106" s="18"/>
      <c r="L106" s="18"/>
      <c r="M106" s="18"/>
      <c r="N106" s="18"/>
      <c r="O106" s="18"/>
      <c r="P106" s="18"/>
      <c r="Q106" s="18"/>
      <c r="R106" s="18"/>
      <c r="S106" s="18"/>
      <c r="T106" s="18"/>
      <c r="U106" s="18"/>
      <c r="V106" s="18"/>
      <c r="W106" s="18"/>
      <c r="X106" s="18"/>
      <c r="Y106" s="18"/>
      <c r="Z106" s="18"/>
      <c r="AA106" s="18"/>
      <c r="AB106" s="18"/>
    </row>
    <row r="107" spans="1:28" ht="15" hidden="1" x14ac:dyDescent="0.25">
      <c r="A107" s="18"/>
      <c r="B107" s="18"/>
      <c r="C107" s="34"/>
      <c r="D107" s="16"/>
      <c r="E107" s="148" t="s">
        <v>284</v>
      </c>
      <c r="F107" s="162">
        <f>'Fjärrvärmestatistik 2012'!BV66</f>
        <v>0</v>
      </c>
      <c r="G107" s="162">
        <f>'Fjärrvärmestatistik 2012'!BW66</f>
        <v>0.90875331564986739</v>
      </c>
      <c r="H107" s="162">
        <f>'Fjärrvärmestatistik 2012'!BX66</f>
        <v>9.1246684350132626E-2</v>
      </c>
      <c r="I107" s="18"/>
      <c r="J107" s="18"/>
      <c r="K107" s="18"/>
      <c r="L107" s="18"/>
      <c r="M107" s="18"/>
      <c r="N107" s="18"/>
      <c r="O107" s="18"/>
      <c r="P107" s="18"/>
      <c r="Q107" s="18"/>
      <c r="R107" s="18"/>
      <c r="S107" s="18"/>
      <c r="T107" s="18"/>
      <c r="U107" s="18"/>
      <c r="V107" s="18"/>
      <c r="W107" s="18"/>
      <c r="X107" s="18"/>
      <c r="Y107" s="18"/>
      <c r="Z107" s="18"/>
      <c r="AA107" s="18"/>
      <c r="AB107" s="18"/>
    </row>
    <row r="108" spans="1:28" ht="15" hidden="1" x14ac:dyDescent="0.25">
      <c r="A108" s="18"/>
      <c r="B108" s="18"/>
      <c r="C108" s="34"/>
      <c r="D108" s="16"/>
      <c r="E108" s="148" t="s">
        <v>19</v>
      </c>
      <c r="F108" s="162">
        <f>'Fjärrvärmestatistik 2012'!BV67</f>
        <v>0</v>
      </c>
      <c r="G108" s="162">
        <f>'Fjärrvärmestatistik 2012'!BW67</f>
        <v>0.63326159416611683</v>
      </c>
      <c r="H108" s="162">
        <f>'Fjärrvärmestatistik 2012'!BX67</f>
        <v>0.36673840583388323</v>
      </c>
      <c r="I108" s="18"/>
      <c r="J108" s="18"/>
      <c r="K108" s="18"/>
      <c r="L108" s="18"/>
      <c r="M108" s="18"/>
      <c r="N108" s="18"/>
      <c r="O108" s="18"/>
      <c r="P108" s="18"/>
      <c r="Q108" s="18"/>
      <c r="R108" s="18"/>
      <c r="S108" s="18"/>
      <c r="T108" s="18"/>
      <c r="U108" s="18"/>
      <c r="V108" s="18"/>
      <c r="W108" s="18"/>
      <c r="X108" s="18"/>
      <c r="Y108" s="18"/>
      <c r="Z108" s="18"/>
      <c r="AA108" s="18"/>
      <c r="AB108" s="18"/>
    </row>
    <row r="109" spans="1:28" ht="15" hidden="1" x14ac:dyDescent="0.25">
      <c r="A109" s="18"/>
      <c r="B109" s="18"/>
      <c r="C109" s="34"/>
      <c r="D109" s="16"/>
      <c r="E109" s="148" t="s">
        <v>382</v>
      </c>
      <c r="F109" s="162">
        <f>'Fjärrvärmestatistik 2012'!BV68</f>
        <v>0</v>
      </c>
      <c r="G109" s="162">
        <f>'Fjärrvärmestatistik 2012'!BW68</f>
        <v>0.86707771723544602</v>
      </c>
      <c r="H109" s="162">
        <f>'Fjärrvärmestatistik 2012'!BX68</f>
        <v>0.13292228276455409</v>
      </c>
      <c r="I109" s="18"/>
      <c r="J109" s="18"/>
      <c r="K109" s="18"/>
      <c r="L109" s="18"/>
      <c r="M109" s="18"/>
      <c r="N109" s="18"/>
      <c r="O109" s="18"/>
      <c r="P109" s="18"/>
      <c r="Q109" s="18"/>
      <c r="R109" s="18"/>
      <c r="S109" s="18"/>
      <c r="T109" s="18"/>
      <c r="U109" s="18"/>
      <c r="V109" s="18"/>
      <c r="W109" s="18"/>
      <c r="X109" s="18"/>
      <c r="Y109" s="18"/>
      <c r="Z109" s="18"/>
      <c r="AA109" s="18"/>
      <c r="AB109" s="18"/>
    </row>
    <row r="110" spans="1:28" ht="15" hidden="1" x14ac:dyDescent="0.25">
      <c r="A110" s="18"/>
      <c r="B110" s="18"/>
      <c r="C110" s="32"/>
      <c r="D110" s="16"/>
      <c r="E110" s="148" t="s">
        <v>80</v>
      </c>
      <c r="F110" s="162">
        <f>'Fjärrvärmestatistik 2012'!BV69</f>
        <v>0</v>
      </c>
      <c r="G110" s="162">
        <f>'Fjärrvärmestatistik 2012'!BW69</f>
        <v>0.96915526160485455</v>
      </c>
      <c r="H110" s="162">
        <f>'Fjärrvärmestatistik 2012'!BX69</f>
        <v>3.0844738395145455E-2</v>
      </c>
      <c r="I110" s="18"/>
      <c r="J110" s="18"/>
      <c r="K110" s="18"/>
      <c r="L110" s="18"/>
      <c r="M110" s="18"/>
      <c r="N110" s="18"/>
      <c r="O110" s="18"/>
      <c r="P110" s="18"/>
      <c r="Q110" s="18"/>
      <c r="R110" s="18"/>
      <c r="S110" s="18"/>
      <c r="T110" s="18"/>
      <c r="U110" s="18"/>
      <c r="V110" s="18"/>
      <c r="W110" s="18"/>
      <c r="X110" s="18"/>
      <c r="Y110" s="18"/>
      <c r="Z110" s="18"/>
      <c r="AA110" s="18"/>
      <c r="AB110" s="18"/>
    </row>
    <row r="111" spans="1:28" ht="15" hidden="1" x14ac:dyDescent="0.25">
      <c r="A111" s="18"/>
      <c r="B111" s="18"/>
      <c r="C111" s="34"/>
      <c r="D111" s="16"/>
      <c r="E111" s="148" t="s">
        <v>82</v>
      </c>
      <c r="F111" s="162">
        <f>'Fjärrvärmestatistik 2012'!BV70</f>
        <v>0</v>
      </c>
      <c r="G111" s="162">
        <f>'Fjärrvärmestatistik 2012'!BW70</f>
        <v>0.82016426047299895</v>
      </c>
      <c r="H111" s="162">
        <f>'Fjärrvärmestatistik 2012'!BX70</f>
        <v>0.17983573952700099</v>
      </c>
      <c r="I111" s="18"/>
      <c r="J111" s="18"/>
      <c r="K111" s="18"/>
      <c r="L111" s="18"/>
      <c r="M111" s="18"/>
      <c r="N111" s="18"/>
      <c r="O111" s="18"/>
      <c r="P111" s="18"/>
      <c r="Q111" s="18"/>
      <c r="R111" s="18"/>
      <c r="S111" s="18"/>
      <c r="T111" s="18"/>
      <c r="U111" s="18"/>
      <c r="V111" s="18"/>
      <c r="W111" s="18"/>
      <c r="X111" s="18"/>
      <c r="Y111" s="18"/>
      <c r="Z111" s="18"/>
      <c r="AA111" s="18"/>
      <c r="AB111" s="18"/>
    </row>
    <row r="112" spans="1:28" ht="15" hidden="1" x14ac:dyDescent="0.25">
      <c r="A112" s="18"/>
      <c r="B112" s="18"/>
      <c r="C112" s="34"/>
      <c r="D112" s="16"/>
      <c r="E112" s="148" t="s">
        <v>81</v>
      </c>
      <c r="F112" s="162">
        <f>'Fjärrvärmestatistik 2012'!BV71</f>
        <v>3.8705984140304309E-2</v>
      </c>
      <c r="G112" s="162">
        <f>'Fjärrvärmestatistik 2012'!BW71</f>
        <v>0.57158004982988875</v>
      </c>
      <c r="H112" s="162">
        <f>'Fjärrvärmestatistik 2012'!BX71</f>
        <v>0.38971396602980679</v>
      </c>
      <c r="I112" s="18"/>
      <c r="J112" s="18"/>
      <c r="K112" s="18"/>
      <c r="L112" s="18"/>
      <c r="M112" s="18"/>
      <c r="N112" s="18"/>
      <c r="O112" s="18"/>
      <c r="P112" s="18"/>
      <c r="Q112" s="18"/>
      <c r="R112" s="18"/>
      <c r="S112" s="18"/>
      <c r="T112" s="18"/>
      <c r="U112" s="18"/>
      <c r="V112" s="18"/>
      <c r="W112" s="18"/>
      <c r="X112" s="18"/>
      <c r="Y112" s="18"/>
      <c r="Z112" s="18"/>
      <c r="AA112" s="18"/>
      <c r="AB112" s="18"/>
    </row>
    <row r="113" spans="1:28" ht="15" hidden="1" x14ac:dyDescent="0.25">
      <c r="A113" s="18"/>
      <c r="B113" s="18"/>
      <c r="C113" s="34"/>
      <c r="D113" s="16"/>
      <c r="E113" s="148" t="s">
        <v>83</v>
      </c>
      <c r="F113" s="162">
        <f>'Fjärrvärmestatistik 2012'!BV72</f>
        <v>4.9873785665111296E-2</v>
      </c>
      <c r="G113" s="162">
        <f>'Fjärrvärmestatistik 2012'!BW72</f>
        <v>0.72939264132180837</v>
      </c>
      <c r="H113" s="162">
        <f>'Fjärrvärmestatistik 2012'!BX72</f>
        <v>0.22073357301308041</v>
      </c>
      <c r="I113" s="18"/>
      <c r="J113" s="18"/>
      <c r="K113" s="18"/>
      <c r="L113" s="18"/>
      <c r="M113" s="18"/>
      <c r="N113" s="18"/>
      <c r="O113" s="18"/>
      <c r="P113" s="18"/>
      <c r="Q113" s="18"/>
      <c r="R113" s="18"/>
      <c r="S113" s="18"/>
      <c r="T113" s="18"/>
      <c r="U113" s="18"/>
      <c r="V113" s="18"/>
      <c r="W113" s="18"/>
      <c r="X113" s="18"/>
      <c r="Y113" s="18"/>
      <c r="Z113" s="18"/>
      <c r="AA113" s="18"/>
      <c r="AB113" s="18"/>
    </row>
    <row r="114" spans="1:28" ht="15" hidden="1" x14ac:dyDescent="0.25">
      <c r="A114" s="18"/>
      <c r="B114" s="18"/>
      <c r="C114" s="34"/>
      <c r="D114" s="16"/>
      <c r="E114" s="148" t="s">
        <v>84</v>
      </c>
      <c r="F114" s="162">
        <f>'Fjärrvärmestatistik 2012'!BV73</f>
        <v>0</v>
      </c>
      <c r="G114" s="162">
        <f>'Fjärrvärmestatistik 2012'!BW73</f>
        <v>0.94872698579694892</v>
      </c>
      <c r="H114" s="162">
        <f>'Fjärrvärmestatistik 2012'!BX73</f>
        <v>5.1273014203051019E-2</v>
      </c>
      <c r="I114" s="18"/>
      <c r="J114" s="18"/>
      <c r="K114" s="18"/>
      <c r="L114" s="18"/>
      <c r="M114" s="18"/>
      <c r="N114" s="18"/>
      <c r="O114" s="18"/>
      <c r="P114" s="18"/>
      <c r="Q114" s="18"/>
      <c r="R114" s="18"/>
      <c r="S114" s="18"/>
      <c r="T114" s="18"/>
      <c r="U114" s="18"/>
      <c r="V114" s="18"/>
      <c r="W114" s="18"/>
      <c r="X114" s="18"/>
      <c r="Y114" s="18"/>
      <c r="Z114" s="18"/>
      <c r="AA114" s="18"/>
      <c r="AB114" s="18"/>
    </row>
    <row r="115" spans="1:28" ht="15" hidden="1" x14ac:dyDescent="0.25">
      <c r="A115" s="18"/>
      <c r="B115" s="18"/>
      <c r="C115" s="34"/>
      <c r="D115" s="16"/>
      <c r="E115" s="148" t="s">
        <v>85</v>
      </c>
      <c r="F115" s="162">
        <f>'Fjärrvärmestatistik 2012'!BV74</f>
        <v>0</v>
      </c>
      <c r="G115" s="162">
        <f>'Fjärrvärmestatistik 2012'!BW74</f>
        <v>0</v>
      </c>
      <c r="H115" s="162">
        <f>'Fjärrvärmestatistik 2012'!BX74</f>
        <v>0</v>
      </c>
      <c r="I115" s="18"/>
      <c r="J115" s="18"/>
      <c r="K115" s="18"/>
      <c r="L115" s="18"/>
      <c r="M115" s="18"/>
      <c r="N115" s="18"/>
      <c r="O115" s="18"/>
      <c r="P115" s="18"/>
      <c r="Q115" s="18"/>
      <c r="R115" s="18"/>
      <c r="S115" s="18"/>
      <c r="T115" s="18"/>
      <c r="U115" s="18"/>
      <c r="V115" s="18"/>
      <c r="W115" s="18"/>
      <c r="X115" s="18"/>
      <c r="Y115" s="18"/>
      <c r="Z115" s="18"/>
      <c r="AA115" s="18"/>
      <c r="AB115" s="18"/>
    </row>
    <row r="116" spans="1:28" ht="15" hidden="1" x14ac:dyDescent="0.25">
      <c r="A116" s="18"/>
      <c r="B116" s="18"/>
      <c r="C116" s="34"/>
      <c r="D116" s="16"/>
      <c r="E116" s="148" t="s">
        <v>9</v>
      </c>
      <c r="F116" s="162">
        <f>'Fjärrvärmestatistik 2012'!BV75</f>
        <v>4.7914411110695093E-4</v>
      </c>
      <c r="G116" s="162">
        <f>'Fjärrvärmestatistik 2012'!BW75</f>
        <v>0.7974980574394066</v>
      </c>
      <c r="H116" s="162">
        <f>'Fjärrvärmestatistik 2012'!BX75</f>
        <v>0.2020227984494864</v>
      </c>
      <c r="I116" s="18"/>
      <c r="J116" s="18"/>
      <c r="K116" s="18"/>
      <c r="L116" s="18"/>
      <c r="M116" s="18"/>
      <c r="N116" s="18"/>
      <c r="O116" s="18"/>
      <c r="P116" s="18"/>
      <c r="Q116" s="18"/>
      <c r="R116" s="18"/>
      <c r="S116" s="18"/>
      <c r="T116" s="18"/>
      <c r="U116" s="18"/>
      <c r="V116" s="18"/>
      <c r="W116" s="18"/>
      <c r="X116" s="18"/>
      <c r="Y116" s="18"/>
      <c r="Z116" s="18"/>
      <c r="AA116" s="18"/>
      <c r="AB116" s="18"/>
    </row>
    <row r="117" spans="1:28" ht="15" hidden="1" x14ac:dyDescent="0.25">
      <c r="A117" s="18"/>
      <c r="B117" s="18"/>
      <c r="C117" s="34"/>
      <c r="D117" s="16"/>
      <c r="E117" s="148" t="s">
        <v>86</v>
      </c>
      <c r="F117" s="162">
        <f>'Fjärrvärmestatistik 2012'!BV76</f>
        <v>0</v>
      </c>
      <c r="G117" s="162">
        <f>'Fjärrvärmestatistik 2012'!BW76</f>
        <v>0.86637587710980468</v>
      </c>
      <c r="H117" s="162">
        <f>'Fjärrvärmestatistik 2012'!BX76</f>
        <v>0.13362412289019532</v>
      </c>
      <c r="I117" s="18"/>
      <c r="J117" s="18"/>
      <c r="K117" s="18"/>
      <c r="L117" s="18"/>
      <c r="M117" s="18"/>
      <c r="N117" s="18"/>
      <c r="O117" s="18"/>
      <c r="P117" s="18"/>
      <c r="Q117" s="18"/>
      <c r="R117" s="18"/>
      <c r="S117" s="18"/>
      <c r="T117" s="18"/>
      <c r="U117" s="18"/>
      <c r="V117" s="18"/>
      <c r="W117" s="18"/>
      <c r="X117" s="18"/>
      <c r="Y117" s="18"/>
      <c r="Z117" s="18"/>
      <c r="AA117" s="18"/>
      <c r="AB117" s="18"/>
    </row>
    <row r="118" spans="1:28" ht="15" hidden="1" x14ac:dyDescent="0.25">
      <c r="A118" s="18"/>
      <c r="B118" s="18"/>
      <c r="C118" s="34"/>
      <c r="D118" s="16"/>
      <c r="E118" s="148" t="s">
        <v>87</v>
      </c>
      <c r="F118" s="162">
        <f>'Fjärrvärmestatistik 2012'!BV77</f>
        <v>0</v>
      </c>
      <c r="G118" s="162">
        <f>'Fjärrvärmestatistik 2012'!BW77</f>
        <v>0.66767448533103801</v>
      </c>
      <c r="H118" s="162">
        <f>'Fjärrvärmestatistik 2012'!BX77</f>
        <v>0.3323255146689621</v>
      </c>
      <c r="I118" s="18"/>
      <c r="J118" s="18"/>
      <c r="K118" s="18"/>
      <c r="L118" s="18"/>
      <c r="M118" s="18"/>
      <c r="N118" s="18"/>
      <c r="O118" s="18"/>
      <c r="P118" s="18"/>
      <c r="Q118" s="18"/>
      <c r="R118" s="18"/>
      <c r="S118" s="18"/>
      <c r="T118" s="18"/>
      <c r="U118" s="18"/>
      <c r="V118" s="18"/>
      <c r="W118" s="18"/>
      <c r="X118" s="18"/>
      <c r="Y118" s="18"/>
      <c r="Z118" s="18"/>
      <c r="AA118" s="18"/>
      <c r="AB118" s="18"/>
    </row>
    <row r="119" spans="1:28" ht="15" hidden="1" x14ac:dyDescent="0.25">
      <c r="A119" s="18"/>
      <c r="B119" s="18"/>
      <c r="C119" s="34"/>
      <c r="D119" s="18"/>
      <c r="E119" s="148" t="s">
        <v>89</v>
      </c>
      <c r="F119" s="162">
        <f>'Fjärrvärmestatistik 2012'!BV78</f>
        <v>0</v>
      </c>
      <c r="G119" s="162">
        <f>'Fjärrvärmestatistik 2012'!BW78</f>
        <v>0.95703225806451608</v>
      </c>
      <c r="H119" s="162">
        <f>'Fjärrvärmestatistik 2012'!BX78</f>
        <v>4.2967741935483875E-2</v>
      </c>
      <c r="I119" s="18"/>
      <c r="J119" s="18"/>
      <c r="K119" s="18"/>
      <c r="L119" s="18"/>
      <c r="M119" s="18"/>
      <c r="N119" s="18"/>
      <c r="O119" s="18"/>
      <c r="P119" s="18"/>
      <c r="Q119" s="18"/>
      <c r="R119" s="18"/>
      <c r="S119" s="18"/>
      <c r="T119" s="18"/>
      <c r="U119" s="18"/>
      <c r="V119" s="18"/>
      <c r="W119" s="18"/>
      <c r="X119" s="18"/>
      <c r="Y119" s="18"/>
      <c r="Z119" s="18"/>
      <c r="AA119" s="18"/>
      <c r="AB119" s="18"/>
    </row>
    <row r="120" spans="1:28" ht="15" hidden="1" x14ac:dyDescent="0.25">
      <c r="A120" s="18"/>
      <c r="B120" s="18"/>
      <c r="C120" s="34"/>
      <c r="D120" s="18"/>
      <c r="E120" s="148" t="s">
        <v>90</v>
      </c>
      <c r="F120" s="162">
        <f>'Fjärrvärmestatistik 2012'!BV79</f>
        <v>0</v>
      </c>
      <c r="G120" s="162">
        <f>'Fjärrvärmestatistik 2012'!BW79</f>
        <v>0.80921474358974355</v>
      </c>
      <c r="H120" s="162">
        <f>'Fjärrvärmestatistik 2012'!BX79</f>
        <v>0.1907852564102564</v>
      </c>
      <c r="I120" s="18"/>
      <c r="J120" s="18"/>
      <c r="K120" s="18"/>
      <c r="L120" s="18"/>
      <c r="M120" s="18"/>
      <c r="N120" s="18"/>
      <c r="O120" s="18"/>
      <c r="P120" s="18"/>
      <c r="Q120" s="18"/>
      <c r="R120" s="18"/>
      <c r="S120" s="18"/>
      <c r="T120" s="18"/>
      <c r="U120" s="18"/>
      <c r="V120" s="18"/>
      <c r="W120" s="18"/>
      <c r="X120" s="18"/>
      <c r="Y120" s="18"/>
      <c r="Z120" s="18"/>
      <c r="AA120" s="18"/>
      <c r="AB120" s="18"/>
    </row>
    <row r="121" spans="1:28" ht="15" hidden="1" x14ac:dyDescent="0.25">
      <c r="A121" s="18"/>
      <c r="B121" s="18"/>
      <c r="C121" s="34"/>
      <c r="D121" s="18"/>
      <c r="E121" s="148" t="s">
        <v>391</v>
      </c>
      <c r="F121" s="162">
        <f>'Fjärrvärmestatistik 2012'!BV80</f>
        <v>0</v>
      </c>
      <c r="G121" s="162">
        <f>'Fjärrvärmestatistik 2012'!BW80</f>
        <v>0.96750000000000003</v>
      </c>
      <c r="H121" s="162">
        <f>'Fjärrvärmestatistik 2012'!BX80</f>
        <v>3.2500000000000008E-2</v>
      </c>
      <c r="I121" s="18"/>
      <c r="J121" s="18"/>
      <c r="K121" s="18"/>
      <c r="L121" s="18"/>
      <c r="M121" s="18"/>
      <c r="N121" s="18"/>
      <c r="O121" s="18"/>
      <c r="P121" s="18"/>
      <c r="Q121" s="18"/>
      <c r="R121" s="18"/>
      <c r="S121" s="18"/>
      <c r="T121" s="18"/>
      <c r="U121" s="18"/>
      <c r="V121" s="18"/>
      <c r="W121" s="18"/>
      <c r="X121" s="18"/>
      <c r="Y121" s="18"/>
      <c r="Z121" s="18"/>
      <c r="AA121" s="18"/>
      <c r="AB121" s="18"/>
    </row>
    <row r="122" spans="1:28" ht="15" hidden="1" x14ac:dyDescent="0.25">
      <c r="A122" s="18"/>
      <c r="B122" s="18"/>
      <c r="C122" s="34"/>
      <c r="D122" s="18"/>
      <c r="E122" s="148" t="s">
        <v>91</v>
      </c>
      <c r="F122" s="162">
        <f>'Fjärrvärmestatistik 2012'!BV81</f>
        <v>0</v>
      </c>
      <c r="G122" s="162">
        <f>'Fjärrvärmestatistik 2012'!BW81</f>
        <v>0</v>
      </c>
      <c r="H122" s="162">
        <f>'Fjärrvärmestatistik 2012'!BX81</f>
        <v>0</v>
      </c>
      <c r="I122" s="18"/>
      <c r="J122" s="18"/>
      <c r="K122" s="18"/>
      <c r="L122" s="18"/>
      <c r="M122" s="18"/>
      <c r="N122" s="18"/>
      <c r="O122" s="18"/>
      <c r="P122" s="18"/>
      <c r="Q122" s="18"/>
      <c r="R122" s="18"/>
      <c r="S122" s="18"/>
      <c r="T122" s="18"/>
      <c r="U122" s="18"/>
      <c r="V122" s="18"/>
      <c r="W122" s="18"/>
      <c r="X122" s="18"/>
      <c r="Y122" s="18"/>
      <c r="Z122" s="18"/>
      <c r="AA122" s="18"/>
      <c r="AB122" s="18"/>
    </row>
    <row r="123" spans="1:28" ht="15" hidden="1" x14ac:dyDescent="0.25">
      <c r="A123" s="18"/>
      <c r="B123" s="18"/>
      <c r="C123" s="34"/>
      <c r="D123" s="18"/>
      <c r="E123" s="148" t="s">
        <v>393</v>
      </c>
      <c r="F123" s="162">
        <f>'Fjärrvärmestatistik 2012'!BV82</f>
        <v>0</v>
      </c>
      <c r="G123" s="162">
        <f>'Fjärrvärmestatistik 2012'!BW82</f>
        <v>0.98909393315380956</v>
      </c>
      <c r="H123" s="162">
        <f>'Fjärrvärmestatistik 2012'!BX82</f>
        <v>1.0906066846190401E-2</v>
      </c>
      <c r="I123" s="18"/>
      <c r="J123" s="18"/>
      <c r="K123" s="18"/>
      <c r="L123" s="18"/>
      <c r="M123" s="18"/>
      <c r="N123" s="18"/>
      <c r="O123" s="18"/>
      <c r="P123" s="18"/>
      <c r="Q123" s="18"/>
      <c r="R123" s="18"/>
      <c r="S123" s="18"/>
      <c r="T123" s="18"/>
      <c r="U123" s="18"/>
      <c r="V123" s="18"/>
      <c r="W123" s="18"/>
      <c r="X123" s="18"/>
      <c r="Y123" s="18"/>
      <c r="Z123" s="18"/>
      <c r="AA123" s="18"/>
      <c r="AB123" s="18"/>
    </row>
    <row r="124" spans="1:28" ht="15" hidden="1" x14ac:dyDescent="0.25">
      <c r="A124" s="18"/>
      <c r="B124" s="18"/>
      <c r="C124" s="34"/>
      <c r="D124" s="18"/>
      <c r="E124" s="148" t="s">
        <v>394</v>
      </c>
      <c r="F124" s="162">
        <f>'Fjärrvärmestatistik 2012'!BV83</f>
        <v>0</v>
      </c>
      <c r="G124" s="162">
        <f>'Fjärrvärmestatistik 2012'!BW83</f>
        <v>0.8720430107526882</v>
      </c>
      <c r="H124" s="162">
        <f>'Fjärrvärmestatistik 2012'!BX83</f>
        <v>0.12795698924731186</v>
      </c>
      <c r="I124" s="18"/>
      <c r="J124" s="18"/>
      <c r="K124" s="18"/>
      <c r="L124" s="18"/>
      <c r="M124" s="18"/>
      <c r="N124" s="18"/>
      <c r="O124" s="18"/>
      <c r="P124" s="18"/>
      <c r="Q124" s="18"/>
      <c r="R124" s="18"/>
      <c r="S124" s="18"/>
      <c r="T124" s="18"/>
      <c r="U124" s="18"/>
      <c r="V124" s="18"/>
      <c r="W124" s="18"/>
      <c r="X124" s="18"/>
      <c r="Y124" s="18"/>
      <c r="Z124" s="18"/>
      <c r="AA124" s="18"/>
      <c r="AB124" s="18"/>
    </row>
    <row r="125" spans="1:28" ht="15" hidden="1" x14ac:dyDescent="0.25">
      <c r="A125" s="18"/>
      <c r="B125" s="18"/>
      <c r="C125" s="34"/>
      <c r="D125" s="18"/>
      <c r="E125" s="148" t="s">
        <v>601</v>
      </c>
      <c r="F125" s="162">
        <f>'Fjärrvärmestatistik 2012'!BV84</f>
        <v>0</v>
      </c>
      <c r="G125" s="162">
        <f>'Fjärrvärmestatistik 2012'!BW84</f>
        <v>0.99262295081967211</v>
      </c>
      <c r="H125" s="162">
        <f>'Fjärrvärmestatistik 2012'!BX84</f>
        <v>7.3770491803278699E-3</v>
      </c>
      <c r="I125" s="18"/>
      <c r="J125" s="18"/>
      <c r="K125" s="18"/>
      <c r="L125" s="18"/>
      <c r="M125" s="18"/>
      <c r="N125" s="18"/>
      <c r="O125" s="18"/>
      <c r="P125" s="18"/>
      <c r="Q125" s="18"/>
      <c r="R125" s="18"/>
      <c r="S125" s="18"/>
      <c r="T125" s="18"/>
      <c r="U125" s="18"/>
      <c r="V125" s="18"/>
      <c r="W125" s="18"/>
      <c r="X125" s="18"/>
      <c r="Y125" s="18"/>
      <c r="Z125" s="18"/>
      <c r="AA125" s="18"/>
      <c r="AB125" s="18"/>
    </row>
    <row r="126" spans="1:28" ht="15" hidden="1" x14ac:dyDescent="0.25">
      <c r="A126" s="18"/>
      <c r="B126" s="18"/>
      <c r="C126" s="34"/>
      <c r="D126" s="18"/>
      <c r="E126" s="148" t="s">
        <v>477</v>
      </c>
      <c r="F126" s="162">
        <f>'Fjärrvärmestatistik 2012'!BV85</f>
        <v>0</v>
      </c>
      <c r="G126" s="162">
        <f>'Fjärrvärmestatistik 2012'!BW85</f>
        <v>0.54999999999999993</v>
      </c>
      <c r="H126" s="162">
        <f>'Fjärrvärmestatistik 2012'!BX85</f>
        <v>0.44999999999999996</v>
      </c>
      <c r="I126" s="18"/>
      <c r="J126" s="18"/>
      <c r="K126" s="18"/>
      <c r="L126" s="18"/>
      <c r="M126" s="18"/>
      <c r="N126" s="18"/>
      <c r="O126" s="18"/>
      <c r="P126" s="18"/>
      <c r="Q126" s="18"/>
      <c r="R126" s="18"/>
      <c r="S126" s="18"/>
      <c r="T126" s="18"/>
      <c r="U126" s="18"/>
      <c r="V126" s="18"/>
      <c r="W126" s="18"/>
      <c r="X126" s="18"/>
      <c r="Y126" s="18"/>
      <c r="Z126" s="18"/>
      <c r="AA126" s="18"/>
      <c r="AB126" s="18"/>
    </row>
    <row r="127" spans="1:28" ht="15" hidden="1" x14ac:dyDescent="0.25">
      <c r="A127" s="18"/>
      <c r="B127" s="18"/>
      <c r="C127" s="34"/>
      <c r="D127" s="18"/>
      <c r="E127" s="148" t="s">
        <v>92</v>
      </c>
      <c r="F127" s="162">
        <f>'Fjärrvärmestatistik 2012'!BV86</f>
        <v>0</v>
      </c>
      <c r="G127" s="162">
        <f>'Fjärrvärmestatistik 2012'!BW86</f>
        <v>0.90159554730983305</v>
      </c>
      <c r="H127" s="162">
        <f>'Fjärrvärmestatistik 2012'!BX86</f>
        <v>9.8404452690166969E-2</v>
      </c>
      <c r="I127" s="18"/>
      <c r="J127" s="18"/>
      <c r="K127" s="18"/>
      <c r="L127" s="18"/>
      <c r="M127" s="18"/>
      <c r="N127" s="18"/>
      <c r="O127" s="18"/>
      <c r="P127" s="18"/>
      <c r="Q127" s="18"/>
      <c r="R127" s="18"/>
      <c r="S127" s="18"/>
      <c r="T127" s="18"/>
      <c r="U127" s="18"/>
      <c r="V127" s="18"/>
      <c r="W127" s="18"/>
      <c r="X127" s="18"/>
      <c r="Y127" s="18"/>
      <c r="Z127" s="18"/>
      <c r="AA127" s="18"/>
      <c r="AB127" s="18"/>
    </row>
    <row r="128" spans="1:28" ht="15" hidden="1" x14ac:dyDescent="0.25">
      <c r="A128" s="18"/>
      <c r="B128" s="18"/>
      <c r="C128" s="34"/>
      <c r="D128" s="18"/>
      <c r="E128" s="148" t="s">
        <v>93</v>
      </c>
      <c r="F128" s="162">
        <f>'Fjärrvärmestatistik 2012'!BV87</f>
        <v>0</v>
      </c>
      <c r="G128" s="162">
        <f>'Fjärrvärmestatistik 2012'!BW87</f>
        <v>0.9785842293906809</v>
      </c>
      <c r="H128" s="162">
        <f>'Fjärrvärmestatistik 2012'!BX87</f>
        <v>2.1415770609318995E-2</v>
      </c>
      <c r="I128" s="18"/>
      <c r="J128" s="18"/>
      <c r="K128" s="18"/>
      <c r="L128" s="18"/>
      <c r="M128" s="18"/>
      <c r="N128" s="18"/>
      <c r="O128" s="18"/>
      <c r="P128" s="18"/>
      <c r="Q128" s="18"/>
      <c r="R128" s="18"/>
      <c r="S128" s="18"/>
      <c r="T128" s="18"/>
      <c r="U128" s="18"/>
      <c r="V128" s="18"/>
      <c r="W128" s="18"/>
      <c r="X128" s="18"/>
      <c r="Y128" s="18"/>
      <c r="Z128" s="18"/>
      <c r="AA128" s="18"/>
      <c r="AB128" s="18"/>
    </row>
    <row r="129" spans="1:28" ht="15" hidden="1" x14ac:dyDescent="0.25">
      <c r="A129" s="18"/>
      <c r="B129" s="18"/>
      <c r="C129" s="34"/>
      <c r="D129" s="18"/>
      <c r="E129" s="148" t="s">
        <v>95</v>
      </c>
      <c r="F129" s="162">
        <f>'Fjärrvärmestatistik 2012'!BV88</f>
        <v>0</v>
      </c>
      <c r="G129" s="162">
        <f>'Fjärrvärmestatistik 2012'!BW88</f>
        <v>0.55000000000000004</v>
      </c>
      <c r="H129" s="162">
        <f>'Fjärrvärmestatistik 2012'!BX88</f>
        <v>0.44999999999999996</v>
      </c>
      <c r="I129" s="18"/>
      <c r="J129" s="18"/>
      <c r="K129" s="18"/>
      <c r="L129" s="18"/>
      <c r="M129" s="18"/>
      <c r="N129" s="18"/>
      <c r="O129" s="18"/>
      <c r="P129" s="18"/>
      <c r="Q129" s="18"/>
      <c r="R129" s="18"/>
      <c r="S129" s="18"/>
      <c r="T129" s="18"/>
      <c r="U129" s="18"/>
      <c r="V129" s="18"/>
      <c r="W129" s="18"/>
      <c r="X129" s="18"/>
      <c r="Y129" s="18"/>
      <c r="Z129" s="18"/>
      <c r="AA129" s="18"/>
      <c r="AB129" s="18"/>
    </row>
    <row r="130" spans="1:28" ht="15" hidden="1" x14ac:dyDescent="0.25">
      <c r="A130" s="18"/>
      <c r="B130" s="18"/>
      <c r="C130" s="34"/>
      <c r="D130" s="18"/>
      <c r="E130" s="148" t="s">
        <v>285</v>
      </c>
      <c r="F130" s="162">
        <f>'Fjärrvärmestatistik 2012'!BV89</f>
        <v>0</v>
      </c>
      <c r="G130" s="162">
        <f>'Fjärrvärmestatistik 2012'!BW89</f>
        <v>0.99058741965091712</v>
      </c>
      <c r="H130" s="162">
        <f>'Fjärrvärmestatistik 2012'!BX89</f>
        <v>9.4125803490828393E-3</v>
      </c>
      <c r="I130" s="18"/>
      <c r="J130" s="18"/>
      <c r="K130" s="18"/>
      <c r="L130" s="18"/>
      <c r="M130" s="18"/>
      <c r="N130" s="18"/>
      <c r="O130" s="18"/>
      <c r="P130" s="18"/>
      <c r="Q130" s="18"/>
      <c r="R130" s="18"/>
      <c r="S130" s="18"/>
      <c r="T130" s="18"/>
      <c r="U130" s="18"/>
      <c r="V130" s="18"/>
      <c r="W130" s="18"/>
      <c r="X130" s="18"/>
      <c r="Y130" s="18"/>
      <c r="Z130" s="18"/>
      <c r="AA130" s="18"/>
      <c r="AB130" s="18"/>
    </row>
    <row r="131" spans="1:28" ht="15" hidden="1" x14ac:dyDescent="0.25">
      <c r="A131" s="18"/>
      <c r="B131" s="18"/>
      <c r="C131" s="34"/>
      <c r="D131" s="18"/>
      <c r="E131" s="148" t="s">
        <v>97</v>
      </c>
      <c r="F131" s="162">
        <f>'Fjärrvärmestatistik 2012'!BV90</f>
        <v>0</v>
      </c>
      <c r="G131" s="162">
        <f>'Fjärrvärmestatistik 2012'!BW90</f>
        <v>0</v>
      </c>
      <c r="H131" s="162">
        <f>'Fjärrvärmestatistik 2012'!BX90</f>
        <v>0</v>
      </c>
      <c r="I131" s="18"/>
      <c r="J131" s="18"/>
      <c r="K131" s="18"/>
      <c r="L131" s="18"/>
      <c r="M131" s="18"/>
      <c r="N131" s="18"/>
      <c r="O131" s="18"/>
      <c r="P131" s="18"/>
      <c r="Q131" s="18"/>
      <c r="R131" s="18"/>
      <c r="S131" s="18"/>
      <c r="T131" s="18"/>
      <c r="U131" s="18"/>
      <c r="V131" s="18"/>
      <c r="W131" s="18"/>
      <c r="X131" s="18"/>
      <c r="Y131" s="18"/>
      <c r="Z131" s="18"/>
      <c r="AA131" s="18"/>
      <c r="AB131" s="18"/>
    </row>
    <row r="132" spans="1:28" ht="15" hidden="1" x14ac:dyDescent="0.25">
      <c r="A132" s="18"/>
      <c r="B132" s="18"/>
      <c r="C132" s="34"/>
      <c r="D132" s="18"/>
      <c r="E132" s="148" t="s">
        <v>478</v>
      </c>
      <c r="F132" s="162">
        <f>'Fjärrvärmestatistik 2012'!BV91</f>
        <v>0</v>
      </c>
      <c r="G132" s="162">
        <f>'Fjärrvärmestatistik 2012'!BW91</f>
        <v>0.54999999999999993</v>
      </c>
      <c r="H132" s="162">
        <f>'Fjärrvärmestatistik 2012'!BX91</f>
        <v>0.44999999999999996</v>
      </c>
      <c r="I132" s="18"/>
      <c r="J132" s="18"/>
      <c r="K132" s="18"/>
      <c r="L132" s="18"/>
      <c r="M132" s="18"/>
      <c r="N132" s="18"/>
      <c r="O132" s="18"/>
      <c r="P132" s="18"/>
      <c r="Q132" s="18"/>
      <c r="R132" s="18"/>
      <c r="S132" s="18"/>
      <c r="T132" s="18"/>
      <c r="U132" s="18"/>
      <c r="V132" s="18"/>
      <c r="W132" s="18"/>
      <c r="X132" s="18"/>
      <c r="Y132" s="18"/>
      <c r="Z132" s="18"/>
      <c r="AA132" s="18"/>
      <c r="AB132" s="18"/>
    </row>
    <row r="133" spans="1:28" ht="15" hidden="1" x14ac:dyDescent="0.25">
      <c r="A133" s="18"/>
      <c r="B133" s="18"/>
      <c r="C133" s="34"/>
      <c r="D133" s="18"/>
      <c r="E133" s="148" t="s">
        <v>99</v>
      </c>
      <c r="F133" s="162">
        <f>'Fjärrvärmestatistik 2012'!BV92</f>
        <v>0</v>
      </c>
      <c r="G133" s="162">
        <f>'Fjärrvärmestatistik 2012'!BW92</f>
        <v>0.98747940691927516</v>
      </c>
      <c r="H133" s="162">
        <f>'Fjärrvärmestatistik 2012'!BX92</f>
        <v>1.252059308072488E-2</v>
      </c>
      <c r="I133" s="18"/>
      <c r="J133" s="18"/>
      <c r="K133" s="18"/>
      <c r="L133" s="18"/>
      <c r="M133" s="18"/>
      <c r="N133" s="18"/>
      <c r="O133" s="18"/>
      <c r="P133" s="18"/>
      <c r="Q133" s="18"/>
      <c r="R133" s="18"/>
      <c r="S133" s="18"/>
      <c r="T133" s="18"/>
      <c r="U133" s="18"/>
      <c r="V133" s="18"/>
      <c r="W133" s="18"/>
      <c r="X133" s="18"/>
      <c r="Y133" s="18"/>
      <c r="Z133" s="18"/>
      <c r="AA133" s="18"/>
      <c r="AB133" s="18"/>
    </row>
    <row r="134" spans="1:28" ht="15" hidden="1" x14ac:dyDescent="0.25">
      <c r="A134" s="18"/>
      <c r="B134" s="18"/>
      <c r="C134" s="34"/>
      <c r="D134" s="18"/>
      <c r="E134" s="148" t="s">
        <v>101</v>
      </c>
      <c r="F134" s="162">
        <f>'Fjärrvärmestatistik 2012'!BV93</f>
        <v>0</v>
      </c>
      <c r="G134" s="162">
        <f>'Fjärrvärmestatistik 2012'!BW93</f>
        <v>0.84290674603174609</v>
      </c>
      <c r="H134" s="162">
        <f>'Fjärrvärmestatistik 2012'!BX93</f>
        <v>0.15709325396825397</v>
      </c>
      <c r="I134" s="18"/>
      <c r="J134" s="18"/>
      <c r="K134" s="18"/>
      <c r="L134" s="18"/>
      <c r="M134" s="18"/>
      <c r="N134" s="18"/>
      <c r="O134" s="18"/>
      <c r="P134" s="18"/>
      <c r="Q134" s="18"/>
      <c r="R134" s="18"/>
      <c r="S134" s="18"/>
      <c r="T134" s="18"/>
      <c r="U134" s="18"/>
      <c r="V134" s="18"/>
      <c r="W134" s="18"/>
      <c r="X134" s="18"/>
      <c r="Y134" s="18"/>
      <c r="Z134" s="18"/>
      <c r="AA134" s="18"/>
      <c r="AB134" s="18"/>
    </row>
    <row r="135" spans="1:28" ht="15" hidden="1" x14ac:dyDescent="0.25">
      <c r="A135" s="18"/>
      <c r="B135" s="18"/>
      <c r="C135" s="34"/>
      <c r="D135" s="18"/>
      <c r="E135" s="148" t="s">
        <v>286</v>
      </c>
      <c r="F135" s="162">
        <f>'Fjärrvärmestatistik 2012'!BV94</f>
        <v>0</v>
      </c>
      <c r="G135" s="162">
        <f>'Fjärrvärmestatistik 2012'!BW94</f>
        <v>0.92427867698803656</v>
      </c>
      <c r="H135" s="162">
        <f>'Fjärrvärmestatistik 2012'!BX94</f>
        <v>7.572132301196341E-2</v>
      </c>
      <c r="I135" s="18"/>
      <c r="J135" s="18"/>
      <c r="K135" s="18"/>
      <c r="L135" s="18"/>
      <c r="M135" s="18"/>
      <c r="N135" s="18"/>
      <c r="O135" s="18"/>
      <c r="P135" s="18"/>
      <c r="Q135" s="18"/>
      <c r="R135" s="18"/>
      <c r="S135" s="18"/>
      <c r="T135" s="18"/>
      <c r="U135" s="18"/>
      <c r="V135" s="18"/>
      <c r="W135" s="18"/>
      <c r="X135" s="18"/>
      <c r="Y135" s="18"/>
      <c r="Z135" s="18"/>
      <c r="AA135" s="18"/>
      <c r="AB135" s="18"/>
    </row>
    <row r="136" spans="1:28" ht="15" hidden="1" x14ac:dyDescent="0.25">
      <c r="A136" s="18"/>
      <c r="B136" s="18"/>
      <c r="C136" s="34"/>
      <c r="D136" s="18"/>
      <c r="E136" s="148" t="s">
        <v>102</v>
      </c>
      <c r="F136" s="162">
        <f>'Fjärrvärmestatistik 2012'!BV95</f>
        <v>0</v>
      </c>
      <c r="G136" s="162">
        <f>'Fjärrvärmestatistik 2012'!BW95</f>
        <v>0.89864864864864868</v>
      </c>
      <c r="H136" s="162">
        <f>'Fjärrvärmestatistik 2012'!BX95</f>
        <v>0.10135135135135136</v>
      </c>
      <c r="I136" s="18"/>
      <c r="J136" s="18"/>
      <c r="K136" s="18"/>
      <c r="L136" s="18"/>
      <c r="M136" s="18"/>
      <c r="N136" s="18"/>
      <c r="O136" s="18"/>
      <c r="P136" s="18"/>
      <c r="Q136" s="18"/>
      <c r="R136" s="18"/>
      <c r="S136" s="18"/>
      <c r="T136" s="18"/>
      <c r="U136" s="18"/>
      <c r="V136" s="18"/>
      <c r="W136" s="18"/>
      <c r="X136" s="18"/>
      <c r="Y136" s="18"/>
      <c r="Z136" s="18"/>
      <c r="AA136" s="18"/>
      <c r="AB136" s="18"/>
    </row>
    <row r="137" spans="1:28" ht="15" hidden="1" x14ac:dyDescent="0.25">
      <c r="A137" s="18"/>
      <c r="B137" s="18"/>
      <c r="C137" s="34"/>
      <c r="D137" s="18"/>
      <c r="E137" s="148" t="s">
        <v>103</v>
      </c>
      <c r="F137" s="162">
        <f>'Fjärrvärmestatistik 2012'!BV96</f>
        <v>0.43436607497921265</v>
      </c>
      <c r="G137" s="162">
        <f>'Fjärrvärmestatistik 2012'!BW96</f>
        <v>0.27668197100610969</v>
      </c>
      <c r="H137" s="162">
        <f>'Fjärrvärmestatistik 2012'!BX96</f>
        <v>0.28895195401467771</v>
      </c>
      <c r="I137" s="18"/>
      <c r="J137" s="18"/>
      <c r="K137" s="18"/>
      <c r="L137" s="18"/>
      <c r="M137" s="18"/>
      <c r="N137" s="18"/>
      <c r="O137" s="18"/>
      <c r="P137" s="18"/>
      <c r="Q137" s="18"/>
      <c r="R137" s="18"/>
      <c r="S137" s="18"/>
      <c r="T137" s="18"/>
      <c r="U137" s="18"/>
      <c r="V137" s="18"/>
      <c r="W137" s="18"/>
      <c r="X137" s="18"/>
      <c r="Y137" s="18"/>
      <c r="Z137" s="18"/>
      <c r="AA137" s="18"/>
      <c r="AB137" s="18"/>
    </row>
    <row r="138" spans="1:28" ht="15" hidden="1" x14ac:dyDescent="0.25">
      <c r="A138" s="18"/>
      <c r="B138" s="18"/>
      <c r="C138" s="34"/>
      <c r="D138" s="18"/>
      <c r="E138" s="148" t="s">
        <v>603</v>
      </c>
      <c r="F138" s="162">
        <f>'Fjärrvärmestatistik 2012'!BV97</f>
        <v>0</v>
      </c>
      <c r="G138" s="162">
        <f>'Fjärrvärmestatistik 2012'!BW97</f>
        <v>0.99262295081967222</v>
      </c>
      <c r="H138" s="162">
        <f>'Fjärrvärmestatistik 2012'!BX97</f>
        <v>7.3770491803278708E-3</v>
      </c>
      <c r="I138" s="18"/>
      <c r="J138" s="18"/>
      <c r="K138" s="18"/>
      <c r="L138" s="18"/>
      <c r="M138" s="18"/>
      <c r="N138" s="18"/>
      <c r="O138" s="18"/>
      <c r="P138" s="18"/>
      <c r="Q138" s="18"/>
      <c r="R138" s="18"/>
      <c r="S138" s="18"/>
      <c r="T138" s="18"/>
      <c r="U138" s="18"/>
      <c r="V138" s="18"/>
      <c r="W138" s="18"/>
      <c r="X138" s="18"/>
      <c r="Y138" s="18"/>
      <c r="Z138" s="18"/>
      <c r="AA138" s="18"/>
      <c r="AB138" s="18"/>
    </row>
    <row r="139" spans="1:28" ht="15" hidden="1" x14ac:dyDescent="0.25">
      <c r="A139" s="18"/>
      <c r="B139" s="18"/>
      <c r="C139" s="34"/>
      <c r="D139" s="18"/>
      <c r="E139" s="148" t="s">
        <v>104</v>
      </c>
      <c r="F139" s="162">
        <f>'Fjärrvärmestatistik 2012'!BV98</f>
        <v>0</v>
      </c>
      <c r="G139" s="162">
        <f>'Fjärrvärmestatistik 2012'!BW98</f>
        <v>0.98520066889632107</v>
      </c>
      <c r="H139" s="162">
        <f>'Fjärrvärmestatistik 2012'!BX98</f>
        <v>1.4799331103678927E-2</v>
      </c>
      <c r="I139" s="18"/>
      <c r="J139" s="18"/>
      <c r="K139" s="18"/>
      <c r="L139" s="18"/>
      <c r="M139" s="18"/>
      <c r="N139" s="18"/>
      <c r="O139" s="18"/>
      <c r="P139" s="18"/>
      <c r="Q139" s="18"/>
      <c r="R139" s="18"/>
      <c r="S139" s="18"/>
      <c r="T139" s="18"/>
      <c r="U139" s="18"/>
      <c r="V139" s="18"/>
      <c r="W139" s="18"/>
      <c r="X139" s="18"/>
      <c r="Y139" s="18"/>
      <c r="Z139" s="18"/>
      <c r="AA139" s="18"/>
      <c r="AB139" s="18"/>
    </row>
    <row r="140" spans="1:28" ht="15" hidden="1" x14ac:dyDescent="0.25">
      <c r="A140" s="18"/>
      <c r="B140" s="18"/>
      <c r="C140" s="34"/>
      <c r="D140" s="18"/>
      <c r="E140" s="148" t="s">
        <v>105</v>
      </c>
      <c r="F140" s="162">
        <f>'Fjärrvärmestatistik 2012'!BV99</f>
        <v>0</v>
      </c>
      <c r="G140" s="162">
        <f>'Fjärrvärmestatistik 2012'!BW99</f>
        <v>0.85743087557603681</v>
      </c>
      <c r="H140" s="162">
        <f>'Fjärrvärmestatistik 2012'!BX99</f>
        <v>0.14256912442396311</v>
      </c>
      <c r="I140" s="18"/>
      <c r="J140" s="18"/>
      <c r="K140" s="18"/>
      <c r="L140" s="18"/>
      <c r="M140" s="18"/>
      <c r="N140" s="18"/>
      <c r="O140" s="18"/>
      <c r="P140" s="18"/>
      <c r="Q140" s="18"/>
      <c r="R140" s="18"/>
      <c r="S140" s="18"/>
      <c r="T140" s="18"/>
      <c r="U140" s="18"/>
      <c r="V140" s="18"/>
      <c r="W140" s="18"/>
      <c r="X140" s="18"/>
      <c r="Y140" s="18"/>
      <c r="Z140" s="18"/>
      <c r="AA140" s="18"/>
      <c r="AB140" s="18"/>
    </row>
    <row r="141" spans="1:28" ht="15" hidden="1" x14ac:dyDescent="0.25">
      <c r="A141" s="18"/>
      <c r="B141" s="18"/>
      <c r="C141" s="34"/>
      <c r="D141" s="18"/>
      <c r="E141" s="148" t="s">
        <v>107</v>
      </c>
      <c r="F141" s="162">
        <f>'Fjärrvärmestatistik 2012'!BV100</f>
        <v>0</v>
      </c>
      <c r="G141" s="162">
        <f>'Fjärrvärmestatistik 2012'!BW100</f>
        <v>0.96291666666666664</v>
      </c>
      <c r="H141" s="162">
        <f>'Fjärrvärmestatistik 2012'!BX100</f>
        <v>3.7083333333333336E-2</v>
      </c>
      <c r="I141" s="18"/>
      <c r="J141" s="18"/>
      <c r="K141" s="18"/>
      <c r="L141" s="18"/>
      <c r="M141" s="18"/>
      <c r="N141" s="18"/>
      <c r="O141" s="18"/>
      <c r="P141" s="18"/>
      <c r="Q141" s="18"/>
      <c r="R141" s="18"/>
      <c r="S141" s="18"/>
      <c r="T141" s="18"/>
      <c r="U141" s="18"/>
      <c r="V141" s="18"/>
      <c r="W141" s="18"/>
      <c r="X141" s="18"/>
      <c r="Y141" s="18"/>
      <c r="Z141" s="18"/>
      <c r="AA141" s="18"/>
      <c r="AB141" s="18"/>
    </row>
    <row r="142" spans="1:28" ht="15" hidden="1" x14ac:dyDescent="0.25">
      <c r="A142" s="18"/>
      <c r="B142" s="18"/>
      <c r="C142" s="32"/>
      <c r="D142" s="18"/>
      <c r="E142" s="148" t="s">
        <v>109</v>
      </c>
      <c r="F142" s="162">
        <f>'Fjärrvärmestatistik 2012'!BV101</f>
        <v>0</v>
      </c>
      <c r="G142" s="162">
        <f>'Fjärrvärmestatistik 2012'!BW101</f>
        <v>0.96775362318840585</v>
      </c>
      <c r="H142" s="162">
        <f>'Fjärrvärmestatistik 2012'!BX101</f>
        <v>3.2246376811594209E-2</v>
      </c>
      <c r="I142" s="18"/>
      <c r="J142" s="18"/>
      <c r="K142" s="18"/>
      <c r="L142" s="18"/>
      <c r="M142" s="18"/>
      <c r="N142" s="18"/>
      <c r="O142" s="18"/>
      <c r="P142" s="18"/>
      <c r="Q142" s="18"/>
      <c r="R142" s="18"/>
      <c r="S142" s="18"/>
      <c r="T142" s="18"/>
      <c r="U142" s="18"/>
      <c r="V142" s="18"/>
      <c r="W142" s="18"/>
      <c r="X142" s="18"/>
      <c r="Y142" s="18"/>
      <c r="Z142" s="18"/>
      <c r="AA142" s="18"/>
      <c r="AB142" s="18"/>
    </row>
    <row r="143" spans="1:28" ht="15" hidden="1" x14ac:dyDescent="0.25">
      <c r="A143" s="18"/>
      <c r="B143" s="18"/>
      <c r="C143" s="34"/>
      <c r="D143" s="18"/>
      <c r="E143" s="148" t="s">
        <v>21</v>
      </c>
      <c r="F143" s="162">
        <f>'Fjärrvärmestatistik 2012'!BV102</f>
        <v>0</v>
      </c>
      <c r="G143" s="162">
        <f>'Fjärrvärmestatistik 2012'!BW102</f>
        <v>0.83810307017543861</v>
      </c>
      <c r="H143" s="162">
        <f>'Fjärrvärmestatistik 2012'!BX102</f>
        <v>0.16189692982456141</v>
      </c>
      <c r="I143" s="18"/>
      <c r="J143" s="18"/>
      <c r="K143" s="18"/>
      <c r="L143" s="18"/>
      <c r="M143" s="18"/>
      <c r="N143" s="18"/>
      <c r="O143" s="18"/>
      <c r="P143" s="18"/>
      <c r="Q143" s="18"/>
      <c r="R143" s="18"/>
      <c r="S143" s="18"/>
      <c r="T143" s="18"/>
      <c r="U143" s="18"/>
      <c r="V143" s="18"/>
      <c r="W143" s="18"/>
      <c r="X143" s="18"/>
      <c r="Y143" s="18"/>
      <c r="Z143" s="18"/>
      <c r="AA143" s="18"/>
      <c r="AB143" s="18"/>
    </row>
    <row r="144" spans="1:28" ht="15" hidden="1" x14ac:dyDescent="0.25">
      <c r="A144" s="18"/>
      <c r="B144" s="18"/>
      <c r="C144" s="32"/>
      <c r="D144" s="18"/>
      <c r="E144" s="148" t="s">
        <v>287</v>
      </c>
      <c r="F144" s="162">
        <f>'Fjärrvärmestatistik 2012'!BV103</f>
        <v>0</v>
      </c>
      <c r="G144" s="162">
        <f>'Fjärrvärmestatistik 2012'!BW103</f>
        <v>0.98983438035408333</v>
      </c>
      <c r="H144" s="162">
        <f>'Fjärrvärmestatistik 2012'!BX103</f>
        <v>1.0165619645916618E-2</v>
      </c>
      <c r="I144" s="18"/>
      <c r="J144" s="18"/>
      <c r="K144" s="18"/>
      <c r="L144" s="18"/>
      <c r="M144" s="18"/>
      <c r="N144" s="18"/>
      <c r="O144" s="18"/>
      <c r="P144" s="18"/>
      <c r="Q144" s="18"/>
      <c r="R144" s="18"/>
      <c r="S144" s="18"/>
      <c r="T144" s="18"/>
      <c r="U144" s="18"/>
      <c r="V144" s="18"/>
      <c r="W144" s="18"/>
      <c r="X144" s="18"/>
      <c r="Y144" s="18"/>
      <c r="Z144" s="18"/>
      <c r="AA144" s="18"/>
      <c r="AB144" s="18"/>
    </row>
    <row r="145" spans="1:28" ht="15" hidden="1" x14ac:dyDescent="0.25">
      <c r="A145" s="18"/>
      <c r="B145" s="18"/>
      <c r="C145" s="32"/>
      <c r="D145" s="18"/>
      <c r="E145" s="148" t="s">
        <v>288</v>
      </c>
      <c r="F145" s="162">
        <f>'Fjärrvärmestatistik 2012'!BV104</f>
        <v>0</v>
      </c>
      <c r="G145" s="162">
        <f>'Fjärrvärmestatistik 2012'!BW104</f>
        <v>0.99173622704507514</v>
      </c>
      <c r="H145" s="162">
        <f>'Fjärrvärmestatistik 2012'!BX104</f>
        <v>8.2637729549248744E-3</v>
      </c>
      <c r="I145" s="18"/>
      <c r="J145" s="18"/>
      <c r="K145" s="18"/>
      <c r="L145" s="18"/>
      <c r="M145" s="18"/>
      <c r="N145" s="18"/>
      <c r="O145" s="18"/>
      <c r="P145" s="18"/>
      <c r="Q145" s="18"/>
      <c r="R145" s="18"/>
      <c r="S145" s="18"/>
      <c r="T145" s="18"/>
      <c r="U145" s="18"/>
      <c r="V145" s="18"/>
      <c r="W145" s="18"/>
      <c r="X145" s="18"/>
      <c r="Y145" s="18"/>
      <c r="Z145" s="18"/>
      <c r="AA145" s="18"/>
      <c r="AB145" s="18"/>
    </row>
    <row r="146" spans="1:28" ht="15" hidden="1" x14ac:dyDescent="0.25">
      <c r="A146" s="18"/>
      <c r="B146" s="18"/>
      <c r="C146" s="32"/>
      <c r="D146" s="18"/>
      <c r="E146" s="148" t="s">
        <v>399</v>
      </c>
      <c r="F146" s="162">
        <f>'Fjärrvärmestatistik 2012'!BV105</f>
        <v>0</v>
      </c>
      <c r="G146" s="162">
        <f>'Fjärrvärmestatistik 2012'!BW105</f>
        <v>0.88239806496199036</v>
      </c>
      <c r="H146" s="162">
        <f>'Fjärrvärmestatistik 2012'!BX105</f>
        <v>0.11760193503800968</v>
      </c>
      <c r="I146" s="18"/>
      <c r="J146" s="18"/>
      <c r="K146" s="18"/>
      <c r="L146" s="18"/>
      <c r="M146" s="18"/>
      <c r="N146" s="18"/>
      <c r="O146" s="18"/>
      <c r="P146" s="18"/>
      <c r="Q146" s="18"/>
      <c r="R146" s="18"/>
      <c r="S146" s="18"/>
      <c r="T146" s="18"/>
      <c r="U146" s="18"/>
      <c r="V146" s="18"/>
      <c r="W146" s="18"/>
      <c r="X146" s="18"/>
      <c r="Y146" s="18"/>
      <c r="Z146" s="18"/>
      <c r="AA146" s="18"/>
      <c r="AB146" s="18"/>
    </row>
    <row r="147" spans="1:28" ht="15" hidden="1" x14ac:dyDescent="0.25">
      <c r="A147" s="18"/>
      <c r="B147" s="18"/>
      <c r="C147" s="34"/>
      <c r="D147" s="18"/>
      <c r="E147" s="148" t="s">
        <v>111</v>
      </c>
      <c r="F147" s="162">
        <f>'Fjärrvärmestatistik 2012'!BV106</f>
        <v>0</v>
      </c>
      <c r="G147" s="162">
        <f>'Fjärrvärmestatistik 2012'!BW106</f>
        <v>0.7546440677966102</v>
      </c>
      <c r="H147" s="162">
        <f>'Fjärrvärmestatistik 2012'!BX106</f>
        <v>0.2453559322033898</v>
      </c>
      <c r="I147" s="18"/>
      <c r="J147" s="18"/>
      <c r="K147" s="18"/>
      <c r="L147" s="18"/>
      <c r="M147" s="18"/>
      <c r="N147" s="18"/>
      <c r="O147" s="18"/>
      <c r="P147" s="18"/>
      <c r="Q147" s="18"/>
      <c r="R147" s="18"/>
      <c r="S147" s="18"/>
      <c r="T147" s="18"/>
      <c r="U147" s="18"/>
      <c r="V147" s="18"/>
      <c r="W147" s="18"/>
      <c r="X147" s="18"/>
      <c r="Y147" s="18"/>
      <c r="Z147" s="18"/>
      <c r="AA147" s="18"/>
      <c r="AB147" s="18"/>
    </row>
    <row r="148" spans="1:28" ht="15" hidden="1" x14ac:dyDescent="0.25">
      <c r="A148" s="18"/>
      <c r="B148" s="18"/>
      <c r="C148" s="34"/>
      <c r="D148" s="18"/>
      <c r="E148" s="148" t="s">
        <v>604</v>
      </c>
      <c r="F148" s="162">
        <f>'Fjärrvärmestatistik 2012'!BV107</f>
        <v>0</v>
      </c>
      <c r="G148" s="162">
        <f>'Fjärrvärmestatistik 2012'!BW107</f>
        <v>0.9653846153846154</v>
      </c>
      <c r="H148" s="162">
        <f>'Fjärrvärmestatistik 2012'!BX107</f>
        <v>3.4615384615384624E-2</v>
      </c>
      <c r="I148" s="18"/>
      <c r="J148" s="18"/>
      <c r="K148" s="18"/>
      <c r="L148" s="18"/>
      <c r="M148" s="18"/>
      <c r="N148" s="18"/>
      <c r="O148" s="18"/>
      <c r="P148" s="18"/>
      <c r="Q148" s="18"/>
      <c r="R148" s="18"/>
      <c r="S148" s="18"/>
      <c r="T148" s="18"/>
      <c r="U148" s="18"/>
      <c r="V148" s="18"/>
      <c r="W148" s="18"/>
      <c r="X148" s="18"/>
      <c r="Y148" s="18"/>
      <c r="Z148" s="18"/>
      <c r="AA148" s="18"/>
      <c r="AB148" s="18"/>
    </row>
    <row r="149" spans="1:28" ht="15" hidden="1" x14ac:dyDescent="0.25">
      <c r="A149" s="18"/>
      <c r="B149" s="18"/>
      <c r="C149" s="34"/>
      <c r="D149" s="18"/>
      <c r="E149" s="148" t="s">
        <v>289</v>
      </c>
      <c r="F149" s="162">
        <f>'Fjärrvärmestatistik 2012'!BV108</f>
        <v>0</v>
      </c>
      <c r="G149" s="162">
        <f>'Fjärrvärmestatistik 2012'!BW108</f>
        <v>0.40705368655762114</v>
      </c>
      <c r="H149" s="162">
        <f>'Fjärrvärmestatistik 2012'!BX108</f>
        <v>0.59294631344237891</v>
      </c>
      <c r="I149" s="18"/>
      <c r="J149" s="18"/>
      <c r="K149" s="18"/>
      <c r="L149" s="18"/>
      <c r="M149" s="18"/>
      <c r="N149" s="18"/>
      <c r="O149" s="18"/>
      <c r="P149" s="18"/>
      <c r="Q149" s="18"/>
      <c r="R149" s="18"/>
      <c r="S149" s="18"/>
      <c r="T149" s="18"/>
      <c r="U149" s="18"/>
      <c r="V149" s="18"/>
      <c r="W149" s="18"/>
      <c r="X149" s="18"/>
      <c r="Y149" s="18"/>
      <c r="Z149" s="18"/>
      <c r="AA149" s="18"/>
      <c r="AB149" s="18"/>
    </row>
    <row r="150" spans="1:28" ht="15" hidden="1" x14ac:dyDescent="0.25">
      <c r="A150" s="18"/>
      <c r="B150" s="18"/>
      <c r="C150" s="34"/>
      <c r="D150" s="18"/>
      <c r="E150" s="148" t="s">
        <v>112</v>
      </c>
      <c r="F150" s="162">
        <f>'Fjärrvärmestatistik 2012'!BV109</f>
        <v>0</v>
      </c>
      <c r="G150" s="162">
        <f>'Fjärrvärmestatistik 2012'!BW109</f>
        <v>0.96639610389610398</v>
      </c>
      <c r="H150" s="162">
        <f>'Fjärrvärmestatistik 2012'!BX109</f>
        <v>3.3603896103896101E-2</v>
      </c>
      <c r="I150" s="18"/>
      <c r="J150" s="18"/>
      <c r="K150" s="18"/>
      <c r="L150" s="18"/>
      <c r="M150" s="18"/>
      <c r="N150" s="18"/>
      <c r="O150" s="18"/>
      <c r="P150" s="18"/>
      <c r="Q150" s="18"/>
      <c r="R150" s="18"/>
      <c r="S150" s="18"/>
      <c r="T150" s="18"/>
      <c r="U150" s="18"/>
      <c r="V150" s="18"/>
      <c r="W150" s="18"/>
      <c r="X150" s="18"/>
      <c r="Y150" s="18"/>
      <c r="Z150" s="18"/>
      <c r="AA150" s="18"/>
      <c r="AB150" s="18"/>
    </row>
    <row r="151" spans="1:28" ht="15" hidden="1" x14ac:dyDescent="0.25">
      <c r="A151" s="18"/>
      <c r="B151" s="18"/>
      <c r="C151" s="32"/>
      <c r="D151" s="18"/>
      <c r="E151" s="148" t="s">
        <v>608</v>
      </c>
      <c r="F151" s="162">
        <f>'Fjärrvärmestatistik 2012'!BV110</f>
        <v>0.16432483924743987</v>
      </c>
      <c r="G151" s="162">
        <f>'Fjärrvärmestatistik 2012'!BW110</f>
        <v>0.74355365996232869</v>
      </c>
      <c r="H151" s="162">
        <f>'Fjärrvärmestatistik 2012'!BX110</f>
        <v>9.2121500790231445E-2</v>
      </c>
      <c r="I151" s="18"/>
      <c r="J151" s="18"/>
      <c r="K151" s="18"/>
      <c r="L151" s="18"/>
      <c r="M151" s="18"/>
      <c r="N151" s="18"/>
      <c r="O151" s="18"/>
      <c r="P151" s="18"/>
      <c r="Q151" s="18"/>
      <c r="R151" s="18"/>
      <c r="S151" s="18"/>
      <c r="T151" s="18"/>
      <c r="U151" s="18"/>
      <c r="V151" s="18"/>
      <c r="W151" s="18"/>
      <c r="X151" s="18"/>
      <c r="Y151" s="18"/>
      <c r="Z151" s="18"/>
      <c r="AA151" s="18"/>
      <c r="AB151" s="18"/>
    </row>
    <row r="152" spans="1:28" ht="15" hidden="1" x14ac:dyDescent="0.25">
      <c r="A152" s="18"/>
      <c r="B152" s="18"/>
      <c r="C152" s="32"/>
      <c r="D152" s="18"/>
      <c r="E152" s="148" t="s">
        <v>737</v>
      </c>
      <c r="F152" s="162">
        <f>'Fjärrvärmestatistik 2012'!BV111</f>
        <v>0.21193724449951354</v>
      </c>
      <c r="G152" s="162">
        <f>'Fjärrvärmestatistik 2012'!BW111</f>
        <v>0.33280724410685536</v>
      </c>
      <c r="H152" s="162">
        <f>'Fjärrvärmestatistik 2012'!BX111</f>
        <v>0.45525551139363102</v>
      </c>
      <c r="I152" s="18"/>
      <c r="J152" s="18"/>
      <c r="K152" s="18"/>
      <c r="L152" s="18"/>
      <c r="M152" s="18"/>
      <c r="N152" s="18"/>
      <c r="O152" s="18"/>
      <c r="P152" s="18"/>
      <c r="Q152" s="18"/>
      <c r="R152" s="18"/>
      <c r="S152" s="18"/>
      <c r="T152" s="18"/>
      <c r="U152" s="18"/>
      <c r="V152" s="18"/>
      <c r="W152" s="18"/>
      <c r="X152" s="18"/>
      <c r="Y152" s="18"/>
      <c r="Z152" s="18"/>
      <c r="AA152" s="18"/>
      <c r="AB152" s="18"/>
    </row>
    <row r="153" spans="1:28" ht="15" hidden="1" x14ac:dyDescent="0.25">
      <c r="A153" s="18"/>
      <c r="B153" s="18"/>
      <c r="C153" s="34"/>
      <c r="D153" s="18"/>
      <c r="E153" s="148" t="s">
        <v>736</v>
      </c>
      <c r="F153" s="162">
        <f>'Fjärrvärmestatistik 2012'!BV112</f>
        <v>0</v>
      </c>
      <c r="G153" s="162">
        <f>'Fjärrvärmestatistik 2012'!BW112</f>
        <v>1</v>
      </c>
      <c r="H153" s="162">
        <f>'Fjärrvärmestatistik 2012'!BX112</f>
        <v>0</v>
      </c>
      <c r="I153" s="18"/>
      <c r="J153" s="18"/>
      <c r="K153" s="18"/>
      <c r="L153" s="18"/>
      <c r="M153" s="18"/>
      <c r="N153" s="18"/>
      <c r="O153" s="18"/>
      <c r="P153" s="18"/>
      <c r="Q153" s="18"/>
      <c r="R153" s="18"/>
      <c r="S153" s="18"/>
      <c r="T153" s="18"/>
      <c r="U153" s="18"/>
      <c r="V153" s="18"/>
      <c r="W153" s="18"/>
      <c r="X153" s="18"/>
      <c r="Y153" s="18"/>
      <c r="Z153" s="18"/>
      <c r="AA153" s="18"/>
      <c r="AB153" s="18"/>
    </row>
    <row r="154" spans="1:28" ht="15" hidden="1" x14ac:dyDescent="0.25">
      <c r="A154" s="18"/>
      <c r="B154" s="18"/>
      <c r="C154" s="34"/>
      <c r="D154" s="18"/>
      <c r="E154" s="148" t="s">
        <v>113</v>
      </c>
      <c r="F154" s="162">
        <f>'Fjärrvärmestatistik 2012'!BV113</f>
        <v>0</v>
      </c>
      <c r="G154" s="162">
        <f>'Fjärrvärmestatistik 2012'!BW113</f>
        <v>0.95021515882768059</v>
      </c>
      <c r="H154" s="162">
        <f>'Fjärrvärmestatistik 2012'!BX113</f>
        <v>4.9784841172319523E-2</v>
      </c>
      <c r="I154" s="18"/>
      <c r="J154" s="18"/>
      <c r="K154" s="18"/>
      <c r="L154" s="18"/>
      <c r="M154" s="18"/>
      <c r="N154" s="18"/>
      <c r="O154" s="18"/>
      <c r="P154" s="18"/>
      <c r="Q154" s="18"/>
      <c r="R154" s="18"/>
      <c r="S154" s="18"/>
      <c r="T154" s="18"/>
      <c r="U154" s="18"/>
      <c r="V154" s="18"/>
      <c r="W154" s="18"/>
      <c r="X154" s="18"/>
      <c r="Y154" s="18"/>
      <c r="Z154" s="18"/>
      <c r="AA154" s="18"/>
      <c r="AB154" s="18"/>
    </row>
    <row r="155" spans="1:28" ht="15" hidden="1" x14ac:dyDescent="0.25">
      <c r="A155" s="18"/>
      <c r="B155" s="18"/>
      <c r="C155" s="34"/>
      <c r="D155" s="18"/>
      <c r="E155" s="148" t="s">
        <v>22</v>
      </c>
      <c r="F155" s="162">
        <f>'Fjärrvärmestatistik 2012'!BV114</f>
        <v>0</v>
      </c>
      <c r="G155" s="162">
        <f>'Fjärrvärmestatistik 2012'!BW114</f>
        <v>0</v>
      </c>
      <c r="H155" s="162">
        <f>'Fjärrvärmestatistik 2012'!BX114</f>
        <v>0</v>
      </c>
      <c r="I155" s="18"/>
      <c r="J155" s="18"/>
      <c r="K155" s="18"/>
      <c r="L155" s="18"/>
      <c r="M155" s="18"/>
      <c r="N155" s="18"/>
      <c r="O155" s="18"/>
      <c r="P155" s="18"/>
      <c r="Q155" s="18"/>
      <c r="R155" s="18"/>
      <c r="S155" s="18"/>
      <c r="T155" s="18"/>
      <c r="U155" s="18"/>
      <c r="V155" s="18"/>
      <c r="W155" s="18"/>
      <c r="X155" s="18"/>
      <c r="Y155" s="18"/>
      <c r="Z155" s="18"/>
      <c r="AA155" s="18"/>
      <c r="AB155" s="18"/>
    </row>
    <row r="156" spans="1:28" ht="15" hidden="1" x14ac:dyDescent="0.25">
      <c r="A156" s="18"/>
      <c r="B156" s="18"/>
      <c r="C156" s="32"/>
      <c r="D156" s="18"/>
      <c r="E156" s="148" t="s">
        <v>479</v>
      </c>
      <c r="F156" s="162">
        <f>'Fjärrvärmestatistik 2012'!BV115</f>
        <v>0</v>
      </c>
      <c r="G156" s="162">
        <f>'Fjärrvärmestatistik 2012'!BW115</f>
        <v>0.54999999999999993</v>
      </c>
      <c r="H156" s="162">
        <f>'Fjärrvärmestatistik 2012'!BX115</f>
        <v>0.44999999999999996</v>
      </c>
      <c r="I156" s="18"/>
      <c r="J156" s="18"/>
      <c r="K156" s="18"/>
      <c r="L156" s="18"/>
      <c r="M156" s="18"/>
      <c r="N156" s="18"/>
      <c r="O156" s="18"/>
      <c r="P156" s="18"/>
      <c r="Q156" s="18"/>
      <c r="R156" s="18"/>
      <c r="S156" s="18"/>
      <c r="T156" s="18"/>
      <c r="U156" s="18"/>
      <c r="V156" s="18"/>
      <c r="W156" s="18"/>
      <c r="X156" s="18"/>
      <c r="Y156" s="18"/>
      <c r="Z156" s="18"/>
      <c r="AA156" s="18"/>
      <c r="AB156" s="18"/>
    </row>
    <row r="157" spans="1:28" ht="15" hidden="1" x14ac:dyDescent="0.25">
      <c r="A157" s="18"/>
      <c r="B157" s="18"/>
      <c r="C157" s="34"/>
      <c r="D157" s="18"/>
      <c r="E157" s="148" t="s">
        <v>290</v>
      </c>
      <c r="F157" s="162">
        <f>'Fjärrvärmestatistik 2012'!BV116</f>
        <v>0</v>
      </c>
      <c r="G157" s="162">
        <f>'Fjärrvärmestatistik 2012'!BW116</f>
        <v>0</v>
      </c>
      <c r="H157" s="162">
        <f>'Fjärrvärmestatistik 2012'!BX116</f>
        <v>0</v>
      </c>
      <c r="I157" s="18"/>
      <c r="J157" s="18"/>
      <c r="K157" s="18"/>
      <c r="L157" s="18"/>
      <c r="M157" s="18"/>
      <c r="N157" s="18"/>
      <c r="O157" s="18"/>
      <c r="P157" s="18"/>
      <c r="Q157" s="18"/>
      <c r="R157" s="18"/>
      <c r="S157" s="18"/>
      <c r="T157" s="18"/>
      <c r="U157" s="18"/>
      <c r="V157" s="18"/>
      <c r="W157" s="18"/>
      <c r="X157" s="18"/>
      <c r="Y157" s="18"/>
      <c r="Z157" s="18"/>
      <c r="AA157" s="18"/>
      <c r="AB157" s="18"/>
    </row>
    <row r="158" spans="1:28" ht="15" hidden="1" x14ac:dyDescent="0.25">
      <c r="A158" s="18"/>
      <c r="B158" s="18"/>
      <c r="C158" s="32"/>
      <c r="D158" s="18"/>
      <c r="E158" s="148" t="s">
        <v>115</v>
      </c>
      <c r="F158" s="162">
        <f>'Fjärrvärmestatistik 2012'!BV117</f>
        <v>0.49865735767991404</v>
      </c>
      <c r="G158" s="162">
        <f>'Fjärrvärmestatistik 2012'!BW117</f>
        <v>0.25080558539205156</v>
      </c>
      <c r="H158" s="162">
        <f>'Fjärrvärmestatistik 2012'!BX117</f>
        <v>0.25053705692803435</v>
      </c>
      <c r="I158" s="18"/>
      <c r="J158" s="18"/>
      <c r="K158" s="18"/>
      <c r="L158" s="18"/>
      <c r="M158" s="18"/>
      <c r="N158" s="18"/>
      <c r="O158" s="18"/>
      <c r="P158" s="18"/>
      <c r="Q158" s="18"/>
      <c r="R158" s="18"/>
      <c r="S158" s="18"/>
      <c r="T158" s="18"/>
      <c r="U158" s="18"/>
      <c r="V158" s="18"/>
      <c r="W158" s="18"/>
      <c r="X158" s="18"/>
      <c r="Y158" s="18"/>
      <c r="Z158" s="18"/>
      <c r="AA158" s="18"/>
      <c r="AB158" s="18"/>
    </row>
    <row r="159" spans="1:28" ht="15" hidden="1" x14ac:dyDescent="0.25">
      <c r="A159" s="18"/>
      <c r="B159" s="18"/>
      <c r="C159" s="34"/>
      <c r="D159" s="18"/>
      <c r="E159" s="148" t="s">
        <v>116</v>
      </c>
      <c r="F159" s="162">
        <f>'Fjärrvärmestatistik 2012'!BV118</f>
        <v>1.9447506010294428E-2</v>
      </c>
      <c r="G159" s="162">
        <f>'Fjärrvärmestatistik 2012'!BW118</f>
        <v>0.54104970209103365</v>
      </c>
      <c r="H159" s="162">
        <f>'Fjärrvärmestatistik 2012'!BX118</f>
        <v>0.43950279189867192</v>
      </c>
      <c r="I159" s="18"/>
      <c r="J159" s="18"/>
      <c r="K159" s="18"/>
      <c r="L159" s="18"/>
      <c r="M159" s="18"/>
      <c r="N159" s="18"/>
      <c r="O159" s="18"/>
      <c r="P159" s="18"/>
      <c r="Q159" s="18"/>
      <c r="R159" s="18"/>
      <c r="S159" s="18"/>
      <c r="T159" s="18"/>
      <c r="U159" s="18"/>
      <c r="V159" s="18"/>
      <c r="W159" s="18"/>
      <c r="X159" s="18"/>
      <c r="Y159" s="18"/>
      <c r="Z159" s="18"/>
      <c r="AA159" s="18"/>
      <c r="AB159" s="18"/>
    </row>
    <row r="160" spans="1:28" ht="15" hidden="1" x14ac:dyDescent="0.25">
      <c r="A160" s="18"/>
      <c r="B160" s="18"/>
      <c r="C160" s="34"/>
      <c r="D160" s="18"/>
      <c r="E160" s="148" t="s">
        <v>617</v>
      </c>
      <c r="F160" s="162">
        <f>'Fjärrvärmestatistik 2012'!BV119</f>
        <v>0</v>
      </c>
      <c r="G160" s="162">
        <f>'Fjärrvärmestatistik 2012'!BW119</f>
        <v>0.97257731958762883</v>
      </c>
      <c r="H160" s="162">
        <f>'Fjärrvärmestatistik 2012'!BX119</f>
        <v>2.7422680412371135E-2</v>
      </c>
      <c r="I160" s="18"/>
      <c r="J160" s="18"/>
      <c r="K160" s="18"/>
      <c r="L160" s="18"/>
      <c r="M160" s="18"/>
      <c r="N160" s="18"/>
      <c r="O160" s="18"/>
      <c r="P160" s="18"/>
      <c r="Q160" s="18"/>
      <c r="R160" s="18"/>
      <c r="S160" s="18"/>
      <c r="T160" s="18"/>
      <c r="U160" s="18"/>
      <c r="V160" s="18"/>
      <c r="W160" s="18"/>
      <c r="X160" s="18"/>
      <c r="Y160" s="18"/>
      <c r="Z160" s="18"/>
      <c r="AA160" s="18"/>
      <c r="AB160" s="18"/>
    </row>
    <row r="161" spans="1:28" ht="15" hidden="1" x14ac:dyDescent="0.25">
      <c r="A161" s="18"/>
      <c r="B161" s="18"/>
      <c r="C161" s="34"/>
      <c r="D161" s="18"/>
      <c r="E161" s="148" t="s">
        <v>618</v>
      </c>
      <c r="F161" s="162">
        <f>'Fjärrvärmestatistik 2012'!BV120</f>
        <v>0</v>
      </c>
      <c r="G161" s="162">
        <f>'Fjärrvärmestatistik 2012'!BW120</f>
        <v>0.910669556840077</v>
      </c>
      <c r="H161" s="162">
        <f>'Fjärrvärmestatistik 2012'!BX120</f>
        <v>8.9330443159922918E-2</v>
      </c>
      <c r="I161" s="18"/>
      <c r="J161" s="18"/>
      <c r="K161" s="18"/>
      <c r="L161" s="18"/>
      <c r="M161" s="18"/>
      <c r="N161" s="18"/>
      <c r="O161" s="18"/>
      <c r="P161" s="18"/>
      <c r="Q161" s="18"/>
      <c r="R161" s="18"/>
      <c r="S161" s="18"/>
      <c r="T161" s="18"/>
      <c r="U161" s="18"/>
      <c r="V161" s="18"/>
      <c r="W161" s="18"/>
      <c r="X161" s="18"/>
      <c r="Y161" s="18"/>
      <c r="Z161" s="18"/>
      <c r="AA161" s="18"/>
      <c r="AB161" s="18"/>
    </row>
    <row r="162" spans="1:28" ht="15" hidden="1" x14ac:dyDescent="0.25">
      <c r="A162" s="18"/>
      <c r="B162" s="18"/>
      <c r="C162" s="34"/>
      <c r="D162" s="18"/>
      <c r="E162" s="148" t="s">
        <v>117</v>
      </c>
      <c r="F162" s="162">
        <f>'Fjärrvärmestatistik 2012'!BV121</f>
        <v>0</v>
      </c>
      <c r="G162" s="162">
        <f>'Fjärrvärmestatistik 2012'!BW121</f>
        <v>0.15434513545820949</v>
      </c>
      <c r="H162" s="162">
        <f>'Fjärrvärmestatistik 2012'!BX121</f>
        <v>0.84565486454179051</v>
      </c>
      <c r="I162" s="18"/>
      <c r="J162" s="18"/>
      <c r="K162" s="18"/>
      <c r="L162" s="18"/>
      <c r="M162" s="18"/>
      <c r="N162" s="18"/>
      <c r="O162" s="18"/>
      <c r="P162" s="18"/>
      <c r="Q162" s="18"/>
      <c r="R162" s="18"/>
      <c r="S162" s="18"/>
      <c r="T162" s="18"/>
      <c r="U162" s="18"/>
      <c r="V162" s="18"/>
      <c r="W162" s="18"/>
      <c r="X162" s="18"/>
      <c r="Y162" s="18"/>
      <c r="Z162" s="18"/>
      <c r="AA162" s="18"/>
      <c r="AB162" s="18"/>
    </row>
    <row r="163" spans="1:28" ht="15" hidden="1" x14ac:dyDescent="0.25">
      <c r="A163" s="18"/>
      <c r="B163" s="18"/>
      <c r="C163" s="34"/>
      <c r="D163" s="18"/>
      <c r="E163" s="148" t="s">
        <v>118</v>
      </c>
      <c r="F163" s="162">
        <f>'Fjärrvärmestatistik 2012'!BV122</f>
        <v>0</v>
      </c>
      <c r="G163" s="162">
        <f>'Fjärrvärmestatistik 2012'!BW122</f>
        <v>0</v>
      </c>
      <c r="H163" s="162">
        <f>'Fjärrvärmestatistik 2012'!BX122</f>
        <v>0</v>
      </c>
      <c r="I163" s="18"/>
      <c r="J163" s="18"/>
      <c r="K163" s="18"/>
      <c r="L163" s="18"/>
      <c r="M163" s="18"/>
      <c r="N163" s="18"/>
      <c r="O163" s="18"/>
      <c r="P163" s="18"/>
      <c r="Q163" s="18"/>
      <c r="R163" s="18"/>
      <c r="S163" s="18"/>
      <c r="T163" s="18"/>
      <c r="U163" s="18"/>
      <c r="V163" s="18"/>
      <c r="W163" s="18"/>
      <c r="X163" s="18"/>
      <c r="Y163" s="18"/>
      <c r="Z163" s="18"/>
      <c r="AA163" s="18"/>
      <c r="AB163" s="18"/>
    </row>
    <row r="164" spans="1:28" ht="15" hidden="1" x14ac:dyDescent="0.25">
      <c r="A164" s="18"/>
      <c r="B164" s="18"/>
      <c r="C164" s="32"/>
      <c r="D164" s="18"/>
      <c r="E164" s="148" t="s">
        <v>119</v>
      </c>
      <c r="F164" s="162">
        <f>'Fjärrvärmestatistik 2012'!BV123</f>
        <v>0</v>
      </c>
      <c r="G164" s="162">
        <f>'Fjärrvärmestatistik 2012'!BW123</f>
        <v>0.55000000000000004</v>
      </c>
      <c r="H164" s="162">
        <f>'Fjärrvärmestatistik 2012'!BX123</f>
        <v>0.45</v>
      </c>
      <c r="I164" s="18"/>
      <c r="J164" s="18"/>
      <c r="K164" s="18"/>
      <c r="L164" s="18"/>
      <c r="M164" s="18"/>
      <c r="N164" s="18"/>
      <c r="O164" s="18"/>
      <c r="P164" s="18"/>
      <c r="Q164" s="18"/>
      <c r="R164" s="18"/>
      <c r="S164" s="18"/>
      <c r="T164" s="18"/>
      <c r="U164" s="18"/>
      <c r="V164" s="18"/>
      <c r="W164" s="18"/>
      <c r="X164" s="18"/>
      <c r="Y164" s="18"/>
      <c r="Z164" s="18"/>
      <c r="AA164" s="18"/>
      <c r="AB164" s="18"/>
    </row>
    <row r="165" spans="1:28" ht="15" hidden="1" x14ac:dyDescent="0.25">
      <c r="A165" s="18"/>
      <c r="B165" s="18"/>
      <c r="C165" s="34"/>
      <c r="D165" s="18"/>
      <c r="E165" s="148" t="s">
        <v>120</v>
      </c>
      <c r="F165" s="162">
        <f>'Fjärrvärmestatistik 2012'!BV124</f>
        <v>0</v>
      </c>
      <c r="G165" s="162">
        <f>'Fjärrvärmestatistik 2012'!BW124</f>
        <v>0.8666255428345836</v>
      </c>
      <c r="H165" s="162">
        <f>'Fjärrvärmestatistik 2012'!BX124</f>
        <v>0.13337445716541649</v>
      </c>
      <c r="I165" s="18"/>
      <c r="J165" s="18"/>
      <c r="K165" s="18"/>
      <c r="L165" s="18"/>
      <c r="M165" s="18"/>
      <c r="N165" s="18"/>
      <c r="O165" s="18"/>
      <c r="P165" s="18"/>
      <c r="Q165" s="18"/>
      <c r="R165" s="18"/>
      <c r="S165" s="18"/>
      <c r="T165" s="18"/>
      <c r="U165" s="18"/>
      <c r="V165" s="18"/>
      <c r="W165" s="18"/>
      <c r="X165" s="18"/>
      <c r="Y165" s="18"/>
      <c r="Z165" s="18"/>
      <c r="AA165" s="18"/>
      <c r="AB165" s="18"/>
    </row>
    <row r="166" spans="1:28" ht="15" hidden="1" x14ac:dyDescent="0.25">
      <c r="A166" s="18"/>
      <c r="B166" s="18"/>
      <c r="C166" s="34"/>
      <c r="D166" s="18"/>
      <c r="E166" s="148" t="s">
        <v>405</v>
      </c>
      <c r="F166" s="162">
        <f>'Fjärrvärmestatistik 2012'!BV125</f>
        <v>0</v>
      </c>
      <c r="G166" s="162">
        <f>'Fjärrvärmestatistik 2012'!BW125</f>
        <v>0.91333333333333344</v>
      </c>
      <c r="H166" s="162">
        <f>'Fjärrvärmestatistik 2012'!BX125</f>
        <v>8.666666666666667E-2</v>
      </c>
      <c r="I166" s="18"/>
      <c r="J166" s="18"/>
      <c r="K166" s="18"/>
      <c r="L166" s="18"/>
      <c r="M166" s="18"/>
      <c r="N166" s="18"/>
      <c r="O166" s="18"/>
      <c r="P166" s="18"/>
      <c r="Q166" s="18"/>
      <c r="R166" s="18"/>
      <c r="S166" s="18"/>
      <c r="T166" s="18"/>
      <c r="U166" s="18"/>
      <c r="V166" s="18"/>
      <c r="W166" s="18"/>
      <c r="X166" s="18"/>
      <c r="Y166" s="18"/>
      <c r="Z166" s="18"/>
      <c r="AA166" s="18"/>
      <c r="AB166" s="18"/>
    </row>
    <row r="167" spans="1:28" ht="15" hidden="1" x14ac:dyDescent="0.25">
      <c r="A167" s="18"/>
      <c r="B167" s="18"/>
      <c r="C167" s="34"/>
      <c r="D167" s="18"/>
      <c r="E167" s="148" t="s">
        <v>619</v>
      </c>
      <c r="F167" s="162">
        <f>'Fjärrvärmestatistik 2012'!BV126</f>
        <v>0.27264221439381092</v>
      </c>
      <c r="G167" s="162">
        <f>'Fjärrvärmestatistik 2012'!BW126</f>
        <v>0.56873826523243465</v>
      </c>
      <c r="H167" s="162">
        <f>'Fjärrvärmestatistik 2012'!BX126</f>
        <v>0.15861952037375429</v>
      </c>
      <c r="I167" s="18"/>
      <c r="J167" s="18"/>
      <c r="K167" s="18"/>
      <c r="L167" s="18"/>
      <c r="M167" s="18"/>
      <c r="N167" s="18"/>
      <c r="O167" s="18"/>
      <c r="P167" s="18"/>
      <c r="Q167" s="18"/>
      <c r="R167" s="18"/>
      <c r="S167" s="18"/>
      <c r="T167" s="18"/>
      <c r="U167" s="18"/>
      <c r="V167" s="18"/>
      <c r="W167" s="18"/>
      <c r="X167" s="18"/>
      <c r="Y167" s="18"/>
      <c r="Z167" s="18"/>
      <c r="AA167" s="18"/>
      <c r="AB167" s="18"/>
    </row>
    <row r="168" spans="1:28" ht="15" hidden="1" x14ac:dyDescent="0.25">
      <c r="A168" s="18"/>
      <c r="B168" s="18"/>
      <c r="C168" s="34"/>
      <c r="D168" s="18"/>
      <c r="E168" s="148" t="s">
        <v>620</v>
      </c>
      <c r="F168" s="162">
        <f>'Fjärrvärmestatistik 2012'!BV127</f>
        <v>0</v>
      </c>
      <c r="G168" s="162">
        <f>'Fjärrvärmestatistik 2012'!BW127</f>
        <v>0.98548387096774193</v>
      </c>
      <c r="H168" s="162">
        <f>'Fjärrvärmestatistik 2012'!BX127</f>
        <v>1.4516129032258067E-2</v>
      </c>
      <c r="I168" s="18"/>
      <c r="J168" s="18"/>
      <c r="K168" s="18"/>
      <c r="L168" s="18"/>
      <c r="M168" s="18"/>
      <c r="N168" s="18"/>
      <c r="O168" s="18"/>
      <c r="P168" s="18"/>
      <c r="Q168" s="18"/>
      <c r="R168" s="18"/>
      <c r="S168" s="18"/>
      <c r="T168" s="18"/>
      <c r="U168" s="18"/>
      <c r="V168" s="18"/>
      <c r="W168" s="18"/>
      <c r="X168" s="18"/>
      <c r="Y168" s="18"/>
      <c r="Z168" s="18"/>
      <c r="AA168" s="18"/>
      <c r="AB168" s="18"/>
    </row>
    <row r="169" spans="1:28" ht="15" hidden="1" x14ac:dyDescent="0.25">
      <c r="A169" s="18"/>
      <c r="B169" s="18"/>
      <c r="C169" s="34"/>
      <c r="D169" s="18"/>
      <c r="E169" s="148" t="s">
        <v>121</v>
      </c>
      <c r="F169" s="162">
        <f>'Fjärrvärmestatistik 2012'!BV128</f>
        <v>0</v>
      </c>
      <c r="G169" s="162">
        <f>'Fjärrvärmestatistik 2012'!BW128</f>
        <v>0.97086403215003347</v>
      </c>
      <c r="H169" s="162">
        <f>'Fjärrvärmestatistik 2012'!BX128</f>
        <v>2.9135967849966509E-2</v>
      </c>
      <c r="I169" s="18"/>
      <c r="J169" s="18"/>
      <c r="K169" s="18"/>
      <c r="L169" s="18"/>
      <c r="M169" s="18"/>
      <c r="N169" s="18"/>
      <c r="O169" s="18"/>
      <c r="P169" s="18"/>
      <c r="Q169" s="18"/>
      <c r="R169" s="18"/>
      <c r="S169" s="18"/>
      <c r="T169" s="18"/>
      <c r="U169" s="18"/>
      <c r="V169" s="18"/>
      <c r="W169" s="18"/>
      <c r="X169" s="18"/>
      <c r="Y169" s="18"/>
      <c r="Z169" s="18"/>
      <c r="AA169" s="18"/>
      <c r="AB169" s="18"/>
    </row>
    <row r="170" spans="1:28" ht="15" hidden="1" x14ac:dyDescent="0.25">
      <c r="A170" s="18"/>
      <c r="B170" s="18"/>
      <c r="C170" s="34"/>
      <c r="D170" s="18"/>
      <c r="E170" s="148" t="s">
        <v>291</v>
      </c>
      <c r="F170" s="162">
        <f>'Fjärrvärmestatistik 2012'!BV129</f>
        <v>0</v>
      </c>
      <c r="G170" s="162">
        <f>'Fjärrvärmestatistik 2012'!BW129</f>
        <v>0</v>
      </c>
      <c r="H170" s="162">
        <f>'Fjärrvärmestatistik 2012'!BX129</f>
        <v>0</v>
      </c>
      <c r="I170" s="18"/>
      <c r="J170" s="18"/>
      <c r="K170" s="18"/>
      <c r="L170" s="18"/>
      <c r="M170" s="18"/>
      <c r="N170" s="18"/>
      <c r="O170" s="18"/>
      <c r="P170" s="18"/>
      <c r="Q170" s="18"/>
      <c r="R170" s="18"/>
      <c r="S170" s="18"/>
      <c r="T170" s="18"/>
      <c r="U170" s="18"/>
      <c r="V170" s="18"/>
      <c r="W170" s="18"/>
      <c r="X170" s="18"/>
      <c r="Y170" s="18"/>
      <c r="Z170" s="18"/>
      <c r="AA170" s="18"/>
      <c r="AB170" s="18"/>
    </row>
    <row r="171" spans="1:28" ht="15" hidden="1" x14ac:dyDescent="0.25">
      <c r="A171" s="18"/>
      <c r="B171" s="18"/>
      <c r="C171" s="34"/>
      <c r="D171" s="18"/>
      <c r="E171" s="148" t="s">
        <v>292</v>
      </c>
      <c r="F171" s="162">
        <f>'Fjärrvärmestatistik 2012'!BV130</f>
        <v>0</v>
      </c>
      <c r="G171" s="162">
        <f>'Fjärrvärmestatistik 2012'!BW130</f>
        <v>0.98269516287080205</v>
      </c>
      <c r="H171" s="162">
        <f>'Fjärrvärmestatistik 2012'!BX130</f>
        <v>1.7304837129197968E-2</v>
      </c>
      <c r="I171" s="18"/>
      <c r="J171" s="18"/>
      <c r="K171" s="18"/>
      <c r="L171" s="18"/>
      <c r="M171" s="18"/>
      <c r="N171" s="18"/>
      <c r="O171" s="18"/>
      <c r="P171" s="18"/>
      <c r="Q171" s="18"/>
      <c r="R171" s="18"/>
      <c r="S171" s="18"/>
      <c r="T171" s="18"/>
      <c r="U171" s="18"/>
      <c r="V171" s="18"/>
      <c r="W171" s="18"/>
      <c r="X171" s="18"/>
      <c r="Y171" s="18"/>
      <c r="Z171" s="18"/>
      <c r="AA171" s="18"/>
      <c r="AB171" s="18"/>
    </row>
    <row r="172" spans="1:28" ht="15" hidden="1" x14ac:dyDescent="0.25">
      <c r="A172" s="18"/>
      <c r="B172" s="18"/>
      <c r="C172" s="32"/>
      <c r="D172" s="18"/>
      <c r="E172" s="148" t="s">
        <v>122</v>
      </c>
      <c r="F172" s="162">
        <f>'Fjärrvärmestatistik 2012'!BV131</f>
        <v>0</v>
      </c>
      <c r="G172" s="162">
        <f>'Fjärrvärmestatistik 2012'!BW131</f>
        <v>0.89475524475524471</v>
      </c>
      <c r="H172" s="162">
        <f>'Fjärrvärmestatistik 2012'!BX131</f>
        <v>0.10524475524475527</v>
      </c>
      <c r="I172" s="18"/>
      <c r="J172" s="18"/>
      <c r="K172" s="18"/>
      <c r="L172" s="18"/>
      <c r="M172" s="18"/>
      <c r="N172" s="18"/>
      <c r="O172" s="18"/>
      <c r="P172" s="18"/>
      <c r="Q172" s="18"/>
      <c r="R172" s="18"/>
      <c r="S172" s="18"/>
      <c r="T172" s="18"/>
      <c r="U172" s="18"/>
      <c r="V172" s="18"/>
      <c r="W172" s="18"/>
      <c r="X172" s="18"/>
      <c r="Y172" s="18"/>
      <c r="Z172" s="18"/>
      <c r="AA172" s="18"/>
      <c r="AB172" s="18"/>
    </row>
    <row r="173" spans="1:28" ht="15" hidden="1" x14ac:dyDescent="0.25">
      <c r="A173" s="18"/>
      <c r="B173" s="18"/>
      <c r="C173" s="34"/>
      <c r="D173" s="18"/>
      <c r="E173" s="148" t="s">
        <v>408</v>
      </c>
      <c r="F173" s="162">
        <f>'Fjärrvärmestatistik 2012'!BV132</f>
        <v>0</v>
      </c>
      <c r="G173" s="162">
        <f>'Fjärrvärmestatistik 2012'!BW132</f>
        <v>0.96841714144166458</v>
      </c>
      <c r="H173" s="162">
        <f>'Fjärrvärmestatistik 2012'!BX132</f>
        <v>3.1582858558335397E-2</v>
      </c>
      <c r="I173" s="18"/>
      <c r="J173" s="18"/>
      <c r="K173" s="18"/>
      <c r="L173" s="18"/>
      <c r="M173" s="18"/>
      <c r="N173" s="18"/>
      <c r="O173" s="18"/>
      <c r="P173" s="18"/>
      <c r="Q173" s="18"/>
      <c r="R173" s="18"/>
      <c r="S173" s="18"/>
      <c r="T173" s="18"/>
      <c r="U173" s="18"/>
      <c r="V173" s="18"/>
      <c r="W173" s="18"/>
      <c r="X173" s="18"/>
      <c r="Y173" s="18"/>
      <c r="Z173" s="18"/>
      <c r="AA173" s="18"/>
      <c r="AB173" s="18"/>
    </row>
    <row r="174" spans="1:28" ht="15" hidden="1" x14ac:dyDescent="0.25">
      <c r="A174" s="18"/>
      <c r="B174" s="18"/>
      <c r="C174" s="34"/>
      <c r="D174" s="18"/>
      <c r="E174" s="148" t="s">
        <v>123</v>
      </c>
      <c r="F174" s="162">
        <f>'Fjärrvärmestatistik 2012'!BV133</f>
        <v>9.4257702872267562E-2</v>
      </c>
      <c r="G174" s="162">
        <f>'Fjärrvärmestatistik 2012'!BW133</f>
        <v>0.75143207738456697</v>
      </c>
      <c r="H174" s="162">
        <f>'Fjärrvärmestatistik 2012'!BX133</f>
        <v>0.15431021974316547</v>
      </c>
      <c r="I174" s="18"/>
      <c r="J174" s="18"/>
      <c r="K174" s="18"/>
      <c r="L174" s="18"/>
      <c r="M174" s="18"/>
      <c r="N174" s="18"/>
      <c r="O174" s="18"/>
      <c r="P174" s="18"/>
      <c r="Q174" s="18"/>
      <c r="R174" s="18"/>
      <c r="S174" s="18"/>
      <c r="T174" s="18"/>
      <c r="U174" s="18"/>
      <c r="V174" s="18"/>
      <c r="W174" s="18"/>
      <c r="X174" s="18"/>
      <c r="Y174" s="18"/>
      <c r="Z174" s="18"/>
      <c r="AA174" s="18"/>
      <c r="AB174" s="18"/>
    </row>
    <row r="175" spans="1:28" ht="15" hidden="1" x14ac:dyDescent="0.25">
      <c r="A175" s="18"/>
      <c r="B175" s="18"/>
      <c r="C175" s="34"/>
      <c r="D175" s="18"/>
      <c r="E175" s="148" t="s">
        <v>124</v>
      </c>
      <c r="F175" s="162">
        <f>'Fjärrvärmestatistik 2012'!BV134</f>
        <v>0</v>
      </c>
      <c r="G175" s="162">
        <f>'Fjärrvärmestatistik 2012'!BW134</f>
        <v>0</v>
      </c>
      <c r="H175" s="162">
        <f>'Fjärrvärmestatistik 2012'!BX134</f>
        <v>0</v>
      </c>
      <c r="I175" s="18"/>
      <c r="J175" s="18"/>
      <c r="K175" s="18"/>
      <c r="L175" s="18"/>
      <c r="M175" s="18"/>
      <c r="N175" s="18"/>
      <c r="O175" s="18"/>
      <c r="P175" s="18"/>
      <c r="Q175" s="18"/>
      <c r="R175" s="18"/>
      <c r="S175" s="18"/>
      <c r="T175" s="18"/>
      <c r="U175" s="18"/>
      <c r="V175" s="18"/>
      <c r="W175" s="18"/>
      <c r="X175" s="18"/>
      <c r="Y175" s="18"/>
      <c r="Z175" s="18"/>
      <c r="AA175" s="18"/>
      <c r="AB175" s="18"/>
    </row>
    <row r="176" spans="1:28" ht="15" hidden="1" x14ac:dyDescent="0.25">
      <c r="A176" s="18"/>
      <c r="B176" s="18"/>
      <c r="C176" s="34"/>
      <c r="D176" s="18"/>
      <c r="E176" s="148" t="s">
        <v>293</v>
      </c>
      <c r="F176" s="162">
        <f>'Fjärrvärmestatistik 2012'!BV135</f>
        <v>0</v>
      </c>
      <c r="G176" s="162">
        <f>'Fjärrvärmestatistik 2012'!BW135</f>
        <v>0.91740614334470993</v>
      </c>
      <c r="H176" s="162">
        <f>'Fjärrvärmestatistik 2012'!BX135</f>
        <v>8.2593856655290107E-2</v>
      </c>
      <c r="I176" s="18"/>
      <c r="J176" s="18"/>
      <c r="K176" s="18"/>
      <c r="L176" s="18"/>
      <c r="M176" s="18"/>
      <c r="N176" s="18"/>
      <c r="O176" s="18"/>
      <c r="P176" s="18"/>
      <c r="Q176" s="18"/>
      <c r="R176" s="18"/>
      <c r="S176" s="18"/>
      <c r="T176" s="18"/>
      <c r="U176" s="18"/>
      <c r="V176" s="18"/>
      <c r="W176" s="18"/>
      <c r="X176" s="18"/>
      <c r="Y176" s="18"/>
      <c r="Z176" s="18"/>
      <c r="AA176" s="18"/>
      <c r="AB176" s="18"/>
    </row>
    <row r="177" spans="1:28" ht="15" hidden="1" x14ac:dyDescent="0.25">
      <c r="A177" s="18"/>
      <c r="B177" s="18"/>
      <c r="C177" s="34"/>
      <c r="D177" s="18"/>
      <c r="E177" s="148" t="s">
        <v>125</v>
      </c>
      <c r="F177" s="162">
        <f>'Fjärrvärmestatistik 2012'!BV136</f>
        <v>0</v>
      </c>
      <c r="G177" s="162">
        <f>'Fjärrvärmestatistik 2012'!BW136</f>
        <v>0.99620723847297965</v>
      </c>
      <c r="H177" s="162">
        <f>'Fjärrvärmestatistik 2012'!BX136</f>
        <v>3.7927615270203275E-3</v>
      </c>
      <c r="I177" s="18"/>
      <c r="J177" s="18"/>
      <c r="K177" s="18"/>
      <c r="L177" s="18"/>
      <c r="M177" s="18"/>
      <c r="N177" s="18"/>
      <c r="O177" s="18"/>
      <c r="P177" s="18"/>
      <c r="Q177" s="18"/>
      <c r="R177" s="18"/>
      <c r="S177" s="18"/>
      <c r="T177" s="18"/>
      <c r="U177" s="18"/>
      <c r="V177" s="18"/>
      <c r="W177" s="18"/>
      <c r="X177" s="18"/>
      <c r="Y177" s="18"/>
      <c r="Z177" s="18"/>
      <c r="AA177" s="18"/>
      <c r="AB177" s="18"/>
    </row>
    <row r="178" spans="1:28" ht="15" hidden="1" x14ac:dyDescent="0.25">
      <c r="A178" s="18"/>
      <c r="B178" s="18"/>
      <c r="C178" s="32"/>
      <c r="D178" s="18"/>
      <c r="E178" s="148" t="s">
        <v>294</v>
      </c>
      <c r="F178" s="162">
        <f>'Fjärrvärmestatistik 2012'!BV137</f>
        <v>0</v>
      </c>
      <c r="G178" s="162">
        <f>'Fjärrvärmestatistik 2012'!BW137</f>
        <v>0.93723186925434121</v>
      </c>
      <c r="H178" s="162">
        <f>'Fjärrvärmestatistik 2012'!BX137</f>
        <v>6.2768130745658832E-2</v>
      </c>
      <c r="I178" s="18"/>
      <c r="J178" s="18"/>
      <c r="K178" s="18"/>
      <c r="L178" s="18"/>
      <c r="M178" s="18"/>
      <c r="N178" s="18"/>
      <c r="O178" s="18"/>
      <c r="P178" s="18"/>
      <c r="Q178" s="18"/>
      <c r="R178" s="18"/>
      <c r="S178" s="18"/>
      <c r="T178" s="18"/>
      <c r="U178" s="18"/>
      <c r="V178" s="18"/>
      <c r="W178" s="18"/>
      <c r="X178" s="18"/>
      <c r="Y178" s="18"/>
      <c r="Z178" s="18"/>
      <c r="AA178" s="18"/>
      <c r="AB178" s="18"/>
    </row>
    <row r="179" spans="1:28" ht="15" hidden="1" x14ac:dyDescent="0.25">
      <c r="A179" s="18"/>
      <c r="B179" s="18"/>
      <c r="C179" s="32"/>
      <c r="D179" s="18"/>
      <c r="E179" s="148" t="s">
        <v>410</v>
      </c>
      <c r="F179" s="162">
        <f>'Fjärrvärmestatistik 2012'!BV138</f>
        <v>1.0836817449825934E-3</v>
      </c>
      <c r="G179" s="162">
        <f>'Fjärrvärmestatistik 2012'!BW138</f>
        <v>0.16228417003922771</v>
      </c>
      <c r="H179" s="162">
        <f>'Fjärrvärmestatistik 2012'!BX138</f>
        <v>0.83663214821578979</v>
      </c>
      <c r="I179" s="18"/>
      <c r="J179" s="18"/>
      <c r="K179" s="18"/>
      <c r="L179" s="18"/>
      <c r="M179" s="18"/>
      <c r="N179" s="18"/>
      <c r="O179" s="18"/>
      <c r="P179" s="18"/>
      <c r="Q179" s="18"/>
      <c r="R179" s="18"/>
      <c r="S179" s="18"/>
      <c r="T179" s="18"/>
      <c r="U179" s="18"/>
      <c r="V179" s="18"/>
      <c r="W179" s="18"/>
      <c r="X179" s="18"/>
      <c r="Y179" s="18"/>
      <c r="Z179" s="18"/>
      <c r="AA179" s="18"/>
      <c r="AB179" s="18"/>
    </row>
    <row r="180" spans="1:28" ht="15" hidden="1" x14ac:dyDescent="0.25">
      <c r="A180" s="18"/>
      <c r="B180" s="18"/>
      <c r="C180" s="34"/>
      <c r="D180" s="18"/>
      <c r="E180" s="148" t="s">
        <v>126</v>
      </c>
      <c r="F180" s="162">
        <f>'Fjärrvärmestatistik 2012'!BV139</f>
        <v>0</v>
      </c>
      <c r="G180" s="162">
        <f>'Fjärrvärmestatistik 2012'!BW139</f>
        <v>0.77820668667279991</v>
      </c>
      <c r="H180" s="162">
        <f>'Fjärrvärmestatistik 2012'!BX139</f>
        <v>0.22179331332720001</v>
      </c>
      <c r="I180" s="18"/>
      <c r="J180" s="18"/>
      <c r="K180" s="18"/>
      <c r="L180" s="18"/>
      <c r="M180" s="18"/>
      <c r="N180" s="18"/>
      <c r="O180" s="18"/>
      <c r="P180" s="18"/>
      <c r="Q180" s="18"/>
      <c r="R180" s="18"/>
      <c r="S180" s="18"/>
      <c r="T180" s="18"/>
      <c r="U180" s="18"/>
      <c r="V180" s="18"/>
      <c r="W180" s="18"/>
      <c r="X180" s="18"/>
      <c r="Y180" s="18"/>
      <c r="Z180" s="18"/>
      <c r="AA180" s="18"/>
      <c r="AB180" s="18"/>
    </row>
    <row r="181" spans="1:28" ht="15" hidden="1" x14ac:dyDescent="0.25">
      <c r="A181" s="18"/>
      <c r="B181" s="18"/>
      <c r="C181" s="32"/>
      <c r="D181" s="18"/>
      <c r="E181" s="148" t="s">
        <v>127</v>
      </c>
      <c r="F181" s="162">
        <f>'Fjärrvärmestatistik 2012'!BV140</f>
        <v>0.31248051099754148</v>
      </c>
      <c r="G181" s="162">
        <f>'Fjärrvärmestatistik 2012'!BW140</f>
        <v>0.46143212575371151</v>
      </c>
      <c r="H181" s="162">
        <f>'Fjärrvärmestatistik 2012'!BX140</f>
        <v>0.22608736324874695</v>
      </c>
      <c r="I181" s="18"/>
      <c r="J181" s="18"/>
      <c r="K181" s="18"/>
      <c r="L181" s="18"/>
      <c r="M181" s="18"/>
      <c r="N181" s="18"/>
      <c r="O181" s="18"/>
      <c r="P181" s="18"/>
      <c r="Q181" s="18"/>
      <c r="R181" s="18"/>
      <c r="S181" s="18"/>
      <c r="T181" s="18"/>
      <c r="U181" s="18"/>
      <c r="V181" s="18"/>
      <c r="W181" s="18"/>
      <c r="X181" s="18"/>
      <c r="Y181" s="18"/>
      <c r="Z181" s="18"/>
      <c r="AA181" s="18"/>
      <c r="AB181" s="18"/>
    </row>
    <row r="182" spans="1:28" ht="15" hidden="1" x14ac:dyDescent="0.25">
      <c r="A182" s="18"/>
      <c r="B182" s="18"/>
      <c r="C182" s="34"/>
      <c r="D182" s="18"/>
      <c r="E182" s="148" t="s">
        <v>623</v>
      </c>
      <c r="F182" s="162">
        <f>'Fjärrvärmestatistik 2012'!BV141</f>
        <v>0</v>
      </c>
      <c r="G182" s="162">
        <f>'Fjärrvärmestatistik 2012'!BW141</f>
        <v>0.76793478260869563</v>
      </c>
      <c r="H182" s="162">
        <f>'Fjärrvärmestatistik 2012'!BX141</f>
        <v>0.2320652173913044</v>
      </c>
      <c r="I182" s="18"/>
      <c r="J182" s="18"/>
      <c r="K182" s="18"/>
      <c r="L182" s="18"/>
      <c r="M182" s="18"/>
      <c r="N182" s="18"/>
      <c r="O182" s="18"/>
      <c r="P182" s="18"/>
      <c r="Q182" s="18"/>
      <c r="R182" s="18"/>
      <c r="S182" s="18"/>
      <c r="T182" s="18"/>
      <c r="U182" s="18"/>
      <c r="V182" s="18"/>
      <c r="W182" s="18"/>
      <c r="X182" s="18"/>
      <c r="Y182" s="18"/>
      <c r="Z182" s="18"/>
      <c r="AA182" s="18"/>
      <c r="AB182" s="18"/>
    </row>
    <row r="183" spans="1:28" ht="15" hidden="1" x14ac:dyDescent="0.25">
      <c r="A183" s="18"/>
      <c r="B183" s="18"/>
      <c r="C183" s="34"/>
      <c r="D183" s="18"/>
      <c r="E183" s="148" t="s">
        <v>296</v>
      </c>
      <c r="F183" s="162">
        <f>'Fjärrvärmestatistik 2012'!BV142</f>
        <v>0</v>
      </c>
      <c r="G183" s="162">
        <f>'Fjärrvärmestatistik 2012'!BW142</f>
        <v>0.97834702754954084</v>
      </c>
      <c r="H183" s="162">
        <f>'Fjärrvärmestatistik 2012'!BX142</f>
        <v>2.1652972450459156E-2</v>
      </c>
      <c r="I183" s="18"/>
      <c r="J183" s="18"/>
      <c r="K183" s="18"/>
      <c r="L183" s="18"/>
      <c r="M183" s="18"/>
      <c r="N183" s="18"/>
      <c r="O183" s="18"/>
      <c r="P183" s="18"/>
      <c r="Q183" s="18"/>
      <c r="R183" s="18"/>
      <c r="S183" s="18"/>
      <c r="T183" s="18"/>
      <c r="U183" s="18"/>
      <c r="V183" s="18"/>
      <c r="W183" s="18"/>
      <c r="X183" s="18"/>
      <c r="Y183" s="18"/>
      <c r="Z183" s="18"/>
      <c r="AA183" s="18"/>
      <c r="AB183" s="18"/>
    </row>
    <row r="184" spans="1:28" ht="15" hidden="1" x14ac:dyDescent="0.25">
      <c r="A184" s="18"/>
      <c r="B184" s="18"/>
      <c r="C184" s="34"/>
      <c r="D184" s="18"/>
      <c r="E184" s="148" t="s">
        <v>129</v>
      </c>
      <c r="F184" s="162">
        <f>'Fjärrvärmestatistik 2012'!BV143</f>
        <v>0</v>
      </c>
      <c r="G184" s="162">
        <f>'Fjärrvärmestatistik 2012'!BW143</f>
        <v>0</v>
      </c>
      <c r="H184" s="162">
        <f>'Fjärrvärmestatistik 2012'!BX143</f>
        <v>0</v>
      </c>
      <c r="I184" s="18"/>
      <c r="J184" s="18"/>
      <c r="K184" s="18"/>
      <c r="L184" s="18"/>
      <c r="M184" s="18"/>
      <c r="N184" s="18"/>
      <c r="O184" s="18"/>
      <c r="P184" s="18"/>
      <c r="Q184" s="18"/>
      <c r="R184" s="18"/>
      <c r="S184" s="18"/>
      <c r="T184" s="18"/>
      <c r="U184" s="18"/>
      <c r="V184" s="18"/>
      <c r="W184" s="18"/>
      <c r="X184" s="18"/>
      <c r="Y184" s="18"/>
      <c r="Z184" s="18"/>
      <c r="AA184" s="18"/>
      <c r="AB184" s="18"/>
    </row>
    <row r="185" spans="1:28" ht="15" hidden="1" x14ac:dyDescent="0.25">
      <c r="A185" s="18"/>
      <c r="B185" s="18"/>
      <c r="C185" s="34"/>
      <c r="D185" s="18"/>
      <c r="E185" s="148" t="s">
        <v>130</v>
      </c>
      <c r="F185" s="162">
        <f>'Fjärrvärmestatistik 2012'!BV144</f>
        <v>2.4179469273743016E-2</v>
      </c>
      <c r="G185" s="162">
        <f>'Fjärrvärmestatistik 2012'!BW144</f>
        <v>0.79371508379888267</v>
      </c>
      <c r="H185" s="162">
        <f>'Fjärrvärmestatistik 2012'!BX144</f>
        <v>0.18210544692737432</v>
      </c>
      <c r="I185" s="18"/>
      <c r="J185" s="18"/>
      <c r="K185" s="18"/>
      <c r="L185" s="18"/>
      <c r="M185" s="18"/>
      <c r="N185" s="18"/>
      <c r="O185" s="18"/>
      <c r="P185" s="18"/>
      <c r="Q185" s="18"/>
      <c r="R185" s="18"/>
      <c r="S185" s="18"/>
      <c r="T185" s="18"/>
      <c r="U185" s="18"/>
      <c r="V185" s="18"/>
      <c r="W185" s="18"/>
      <c r="X185" s="18"/>
      <c r="Y185" s="18"/>
      <c r="Z185" s="18"/>
      <c r="AA185" s="18"/>
      <c r="AB185" s="18"/>
    </row>
    <row r="186" spans="1:28" ht="15" hidden="1" x14ac:dyDescent="0.25">
      <c r="A186" s="18"/>
      <c r="B186" s="18"/>
      <c r="C186" s="34"/>
      <c r="D186" s="18"/>
      <c r="E186" s="148" t="s">
        <v>131</v>
      </c>
      <c r="F186" s="162">
        <f>'Fjärrvärmestatistik 2012'!BV145</f>
        <v>0</v>
      </c>
      <c r="G186" s="162">
        <f>'Fjärrvärmestatistik 2012'!BW145</f>
        <v>0.91454802259887003</v>
      </c>
      <c r="H186" s="162">
        <f>'Fjärrvärmestatistik 2012'!BX145</f>
        <v>8.5451977401129961E-2</v>
      </c>
      <c r="I186" s="18"/>
      <c r="J186" s="18"/>
      <c r="K186" s="18"/>
      <c r="L186" s="18"/>
      <c r="M186" s="18"/>
      <c r="N186" s="18"/>
      <c r="O186" s="18"/>
      <c r="P186" s="18"/>
      <c r="Q186" s="18"/>
      <c r="R186" s="18"/>
      <c r="S186" s="18"/>
      <c r="T186" s="18"/>
      <c r="U186" s="18"/>
      <c r="V186" s="18"/>
      <c r="W186" s="18"/>
      <c r="X186" s="18"/>
      <c r="Y186" s="18"/>
      <c r="Z186" s="18"/>
      <c r="AA186" s="18"/>
      <c r="AB186" s="18"/>
    </row>
    <row r="187" spans="1:28" ht="15" hidden="1" x14ac:dyDescent="0.25">
      <c r="A187" s="18"/>
      <c r="B187" s="18"/>
      <c r="C187" s="34"/>
      <c r="D187" s="18"/>
      <c r="E187" s="148" t="s">
        <v>132</v>
      </c>
      <c r="F187" s="162">
        <f>'Fjärrvärmestatistik 2012'!BV146</f>
        <v>5.3108654710109844E-2</v>
      </c>
      <c r="G187" s="162">
        <f>'Fjärrvärmestatistik 2012'!BW146</f>
        <v>0.64365379329035932</v>
      </c>
      <c r="H187" s="162">
        <f>'Fjärrvärmestatistik 2012'!BX146</f>
        <v>0.30323755199953084</v>
      </c>
      <c r="I187" s="18"/>
      <c r="J187" s="18"/>
      <c r="K187" s="18"/>
      <c r="L187" s="18"/>
      <c r="M187" s="18"/>
      <c r="N187" s="18"/>
      <c r="O187" s="18"/>
      <c r="P187" s="18"/>
      <c r="Q187" s="18"/>
      <c r="R187" s="18"/>
      <c r="S187" s="18"/>
      <c r="T187" s="18"/>
      <c r="U187" s="18"/>
      <c r="V187" s="18"/>
      <c r="W187" s="18"/>
      <c r="X187" s="18"/>
      <c r="Y187" s="18"/>
      <c r="Z187" s="18"/>
      <c r="AA187" s="18"/>
      <c r="AB187" s="18"/>
    </row>
    <row r="188" spans="1:28" ht="15" hidden="1" x14ac:dyDescent="0.25">
      <c r="A188" s="18"/>
      <c r="B188" s="18"/>
      <c r="C188" s="34"/>
      <c r="D188" s="18"/>
      <c r="E188" s="148" t="s">
        <v>133</v>
      </c>
      <c r="F188" s="162">
        <f>'Fjärrvärmestatistik 2012'!BV147</f>
        <v>6.5206418724612601E-3</v>
      </c>
      <c r="G188" s="162">
        <f>'Fjärrvärmestatistik 2012'!BW147</f>
        <v>0.68529400365089621</v>
      </c>
      <c r="H188" s="162">
        <f>'Fjärrvärmestatistik 2012'!BX147</f>
        <v>0.30818535447664258</v>
      </c>
      <c r="I188" s="18"/>
      <c r="J188" s="18"/>
      <c r="K188" s="18"/>
      <c r="L188" s="18"/>
      <c r="M188" s="18"/>
      <c r="N188" s="18"/>
      <c r="O188" s="18"/>
      <c r="P188" s="18"/>
      <c r="Q188" s="18"/>
      <c r="R188" s="18"/>
      <c r="S188" s="18"/>
      <c r="T188" s="18"/>
      <c r="U188" s="18"/>
      <c r="V188" s="18"/>
      <c r="W188" s="18"/>
      <c r="X188" s="18"/>
      <c r="Y188" s="18"/>
      <c r="Z188" s="18"/>
      <c r="AA188" s="18"/>
      <c r="AB188" s="18"/>
    </row>
    <row r="189" spans="1:28" ht="15" hidden="1" x14ac:dyDescent="0.25">
      <c r="A189" s="18"/>
      <c r="B189" s="18"/>
      <c r="C189" s="34"/>
      <c r="D189" s="18"/>
      <c r="E189" s="148" t="s">
        <v>297</v>
      </c>
      <c r="F189" s="162">
        <f>'Fjärrvärmestatistik 2012'!BV148</f>
        <v>0.34469908701322899</v>
      </c>
      <c r="G189" s="162">
        <f>'Fjärrvärmestatistik 2012'!BW148</f>
        <v>0.24557480901807344</v>
      </c>
      <c r="H189" s="162">
        <f>'Fjärrvärmestatistik 2012'!BX148</f>
        <v>0.40972610396869763</v>
      </c>
      <c r="I189" s="18"/>
      <c r="J189" s="18"/>
      <c r="K189" s="18"/>
      <c r="L189" s="18"/>
      <c r="M189" s="18"/>
      <c r="N189" s="18"/>
      <c r="O189" s="18"/>
      <c r="P189" s="18"/>
      <c r="Q189" s="18"/>
      <c r="R189" s="18"/>
      <c r="S189" s="18"/>
      <c r="T189" s="18"/>
      <c r="U189" s="18"/>
      <c r="V189" s="18"/>
      <c r="W189" s="18"/>
      <c r="X189" s="18"/>
      <c r="Y189" s="18"/>
      <c r="Z189" s="18"/>
      <c r="AA189" s="18"/>
      <c r="AB189" s="18"/>
    </row>
    <row r="190" spans="1:28" ht="15" hidden="1" x14ac:dyDescent="0.25">
      <c r="A190" s="18"/>
      <c r="B190" s="18"/>
      <c r="C190" s="34"/>
      <c r="D190" s="18"/>
      <c r="E190" s="148" t="s">
        <v>696</v>
      </c>
      <c r="F190" s="162">
        <f>'Fjärrvärmestatistik 2012'!BV149</f>
        <v>0</v>
      </c>
      <c r="G190" s="162">
        <f>'Fjärrvärmestatistik 2012'!BW149</f>
        <v>0.79269358867610318</v>
      </c>
      <c r="H190" s="162">
        <f>'Fjärrvärmestatistik 2012'!BX149</f>
        <v>0.20730641132389671</v>
      </c>
      <c r="I190" s="18"/>
      <c r="J190" s="18"/>
      <c r="K190" s="18"/>
      <c r="L190" s="18"/>
      <c r="M190" s="18"/>
      <c r="N190" s="18"/>
      <c r="O190" s="18"/>
      <c r="P190" s="18"/>
      <c r="Q190" s="18"/>
      <c r="R190" s="18"/>
      <c r="S190" s="18"/>
      <c r="T190" s="18"/>
      <c r="U190" s="18"/>
      <c r="V190" s="18"/>
      <c r="W190" s="18"/>
      <c r="X190" s="18"/>
      <c r="Y190" s="18"/>
      <c r="Z190" s="18"/>
      <c r="AA190" s="18"/>
      <c r="AB190" s="18"/>
    </row>
    <row r="191" spans="1:28" ht="15" hidden="1" x14ac:dyDescent="0.25">
      <c r="A191" s="18"/>
      <c r="B191" s="18"/>
      <c r="C191" s="34"/>
      <c r="D191" s="18"/>
      <c r="E191" s="148" t="s">
        <v>134</v>
      </c>
      <c r="F191" s="162">
        <f>'Fjärrvärmestatistik 2012'!BV150</f>
        <v>2.7700291067073501E-2</v>
      </c>
      <c r="G191" s="162">
        <f>'Fjärrvärmestatistik 2012'!BW150</f>
        <v>0.46467039890303702</v>
      </c>
      <c r="H191" s="162">
        <f>'Fjärrvärmestatistik 2012'!BX150</f>
        <v>0.50762931002988954</v>
      </c>
      <c r="I191" s="18"/>
      <c r="J191" s="18"/>
      <c r="K191" s="18"/>
      <c r="L191" s="18"/>
      <c r="M191" s="18"/>
      <c r="N191" s="18"/>
      <c r="O191" s="18"/>
      <c r="P191" s="18"/>
      <c r="Q191" s="18"/>
      <c r="R191" s="18"/>
      <c r="S191" s="18"/>
      <c r="T191" s="18"/>
      <c r="U191" s="18"/>
      <c r="V191" s="18"/>
      <c r="W191" s="18"/>
      <c r="X191" s="18"/>
      <c r="Y191" s="18"/>
      <c r="Z191" s="18"/>
      <c r="AA191" s="18"/>
      <c r="AB191" s="18"/>
    </row>
    <row r="192" spans="1:28" ht="15" hidden="1" x14ac:dyDescent="0.25">
      <c r="A192" s="18"/>
      <c r="B192" s="18"/>
      <c r="C192" s="34"/>
      <c r="D192" s="18"/>
      <c r="E192" s="148" t="s">
        <v>135</v>
      </c>
      <c r="F192" s="162">
        <f>'Fjärrvärmestatistik 2012'!BV151</f>
        <v>0</v>
      </c>
      <c r="G192" s="162">
        <f>'Fjärrvärmestatistik 2012'!BW151</f>
        <v>0.8296543597800472</v>
      </c>
      <c r="H192" s="162">
        <f>'Fjärrvärmestatistik 2012'!BX151</f>
        <v>0.17034564021995285</v>
      </c>
      <c r="I192" s="18"/>
      <c r="J192" s="18"/>
      <c r="K192" s="18"/>
      <c r="L192" s="18"/>
      <c r="M192" s="18"/>
      <c r="N192" s="18"/>
      <c r="O192" s="18"/>
      <c r="P192" s="18"/>
      <c r="Q192" s="18"/>
      <c r="R192" s="18"/>
      <c r="S192" s="18"/>
      <c r="T192" s="18"/>
      <c r="U192" s="18"/>
      <c r="V192" s="18"/>
      <c r="W192" s="18"/>
      <c r="X192" s="18"/>
      <c r="Y192" s="18"/>
      <c r="Z192" s="18"/>
      <c r="AA192" s="18"/>
      <c r="AB192" s="18"/>
    </row>
    <row r="193" spans="1:28" ht="15" hidden="1" x14ac:dyDescent="0.25">
      <c r="A193" s="18"/>
      <c r="B193" s="18"/>
      <c r="C193" s="34"/>
      <c r="D193" s="18"/>
      <c r="E193" s="148" t="s">
        <v>136</v>
      </c>
      <c r="F193" s="162">
        <f>'Fjärrvärmestatistik 2012'!BV152</f>
        <v>0</v>
      </c>
      <c r="G193" s="162">
        <f>'Fjärrvärmestatistik 2012'!BW152</f>
        <v>0.78114657210401894</v>
      </c>
      <c r="H193" s="162">
        <f>'Fjärrvärmestatistik 2012'!BX152</f>
        <v>0.21885342789598108</v>
      </c>
      <c r="I193" s="18"/>
      <c r="J193" s="18"/>
      <c r="K193" s="18"/>
      <c r="L193" s="18"/>
      <c r="M193" s="18"/>
      <c r="N193" s="18"/>
      <c r="O193" s="18"/>
      <c r="P193" s="18"/>
      <c r="Q193" s="18"/>
      <c r="R193" s="18"/>
      <c r="S193" s="18"/>
      <c r="T193" s="18"/>
      <c r="U193" s="18"/>
      <c r="V193" s="18"/>
      <c r="W193" s="18"/>
      <c r="X193" s="18"/>
      <c r="Y193" s="18"/>
      <c r="Z193" s="18"/>
      <c r="AA193" s="18"/>
      <c r="AB193" s="18"/>
    </row>
    <row r="194" spans="1:28" ht="15" hidden="1" x14ac:dyDescent="0.25">
      <c r="A194" s="18"/>
      <c r="B194" s="18"/>
      <c r="C194" s="34"/>
      <c r="D194" s="18"/>
      <c r="E194" s="148" t="s">
        <v>298</v>
      </c>
      <c r="F194" s="162">
        <f>'Fjärrvärmestatistik 2012'!BV153</f>
        <v>0.38482599718722882</v>
      </c>
      <c r="G194" s="162">
        <f>'Fjärrvärmestatistik 2012'!BW153</f>
        <v>0.28579849786049855</v>
      </c>
      <c r="H194" s="162">
        <f>'Fjärrvärmestatistik 2012'!BX153</f>
        <v>0.32937550495227264</v>
      </c>
      <c r="I194" s="18"/>
      <c r="J194" s="18"/>
      <c r="K194" s="18"/>
      <c r="L194" s="18"/>
      <c r="M194" s="18"/>
      <c r="N194" s="18"/>
      <c r="O194" s="18"/>
      <c r="P194" s="18"/>
      <c r="Q194" s="18"/>
      <c r="R194" s="18"/>
      <c r="S194" s="18"/>
      <c r="T194" s="18"/>
      <c r="U194" s="18"/>
      <c r="V194" s="18"/>
      <c r="W194" s="18"/>
      <c r="X194" s="18"/>
      <c r="Y194" s="18"/>
      <c r="Z194" s="18"/>
      <c r="AA194" s="18"/>
      <c r="AB194" s="18"/>
    </row>
    <row r="195" spans="1:28" ht="15" hidden="1" x14ac:dyDescent="0.25">
      <c r="A195" s="18"/>
      <c r="B195" s="18"/>
      <c r="C195" s="32"/>
      <c r="D195" s="18"/>
      <c r="E195" s="148" t="s">
        <v>23</v>
      </c>
      <c r="F195" s="162">
        <f>'Fjärrvärmestatistik 2012'!BV154</f>
        <v>0</v>
      </c>
      <c r="G195" s="162">
        <f>'Fjärrvärmestatistik 2012'!BW154</f>
        <v>0.98144695594786346</v>
      </c>
      <c r="H195" s="162">
        <f>'Fjärrvärmestatistik 2012'!BX154</f>
        <v>1.8553044052136612E-2</v>
      </c>
      <c r="I195" s="18"/>
      <c r="J195" s="18"/>
      <c r="K195" s="18"/>
      <c r="L195" s="18"/>
      <c r="M195" s="18"/>
      <c r="N195" s="18"/>
      <c r="O195" s="18"/>
      <c r="P195" s="18"/>
      <c r="Q195" s="18"/>
      <c r="R195" s="18"/>
      <c r="S195" s="18"/>
      <c r="T195" s="18"/>
      <c r="U195" s="18"/>
      <c r="V195" s="18"/>
      <c r="W195" s="18"/>
      <c r="X195" s="18"/>
      <c r="Y195" s="18"/>
      <c r="Z195" s="18"/>
      <c r="AA195" s="18"/>
      <c r="AB195" s="18"/>
    </row>
    <row r="196" spans="1:28" ht="15" hidden="1" x14ac:dyDescent="0.25">
      <c r="A196" s="18"/>
      <c r="B196" s="18"/>
      <c r="C196" s="34"/>
      <c r="D196" s="18"/>
      <c r="E196" s="148" t="s">
        <v>137</v>
      </c>
      <c r="F196" s="162">
        <f>'Fjärrvärmestatistik 2012'!BV155</f>
        <v>0</v>
      </c>
      <c r="G196" s="162">
        <f>'Fjärrvärmestatistik 2012'!BW155</f>
        <v>0.93053405572755421</v>
      </c>
      <c r="H196" s="162">
        <f>'Fjärrvärmestatistik 2012'!BX155</f>
        <v>6.9465944272445831E-2</v>
      </c>
      <c r="I196" s="18"/>
      <c r="J196" s="18"/>
      <c r="K196" s="18"/>
      <c r="L196" s="18"/>
      <c r="M196" s="18"/>
      <c r="N196" s="18"/>
      <c r="O196" s="18"/>
      <c r="P196" s="18"/>
      <c r="Q196" s="18"/>
      <c r="R196" s="18"/>
      <c r="S196" s="18"/>
      <c r="T196" s="18"/>
      <c r="U196" s="18"/>
      <c r="V196" s="18"/>
      <c r="W196" s="18"/>
      <c r="X196" s="18"/>
      <c r="Y196" s="18"/>
      <c r="Z196" s="18"/>
      <c r="AA196" s="18"/>
      <c r="AB196" s="18"/>
    </row>
    <row r="197" spans="1:28" ht="15" hidden="1" x14ac:dyDescent="0.25">
      <c r="A197" s="18"/>
      <c r="B197" s="18"/>
      <c r="C197" s="34"/>
      <c r="D197" s="18"/>
      <c r="E197" s="148" t="s">
        <v>138</v>
      </c>
      <c r="F197" s="162">
        <f>'Fjärrvärmestatistik 2012'!BV156</f>
        <v>0</v>
      </c>
      <c r="G197" s="162">
        <f>'Fjärrvärmestatistik 2012'!BW156</f>
        <v>0.97689638187354466</v>
      </c>
      <c r="H197" s="162">
        <f>'Fjärrvärmestatistik 2012'!BX156</f>
        <v>2.3103618126455311E-2</v>
      </c>
      <c r="I197" s="18"/>
      <c r="J197" s="18"/>
      <c r="K197" s="18"/>
      <c r="L197" s="18"/>
      <c r="M197" s="18"/>
      <c r="N197" s="18"/>
      <c r="O197" s="18"/>
      <c r="P197" s="18"/>
      <c r="Q197" s="18"/>
      <c r="R197" s="18"/>
      <c r="S197" s="18"/>
      <c r="T197" s="18"/>
      <c r="U197" s="18"/>
      <c r="V197" s="18"/>
      <c r="W197" s="18"/>
      <c r="X197" s="18"/>
      <c r="Y197" s="18"/>
      <c r="Z197" s="18"/>
      <c r="AA197" s="18"/>
      <c r="AB197" s="18"/>
    </row>
    <row r="198" spans="1:28" ht="15" hidden="1" x14ac:dyDescent="0.25">
      <c r="A198" s="18"/>
      <c r="B198" s="18"/>
      <c r="C198" s="34"/>
      <c r="D198" s="18"/>
      <c r="E198" s="148" t="s">
        <v>139</v>
      </c>
      <c r="F198" s="162">
        <f>'Fjärrvärmestatistik 2012'!BV157</f>
        <v>0</v>
      </c>
      <c r="G198" s="162">
        <f>'Fjärrvärmestatistik 2012'!BW157</f>
        <v>0.83152173913043481</v>
      </c>
      <c r="H198" s="162">
        <f>'Fjärrvärmestatistik 2012'!BX157</f>
        <v>0.16847826086956522</v>
      </c>
      <c r="I198" s="18"/>
      <c r="J198" s="18"/>
      <c r="K198" s="18"/>
      <c r="L198" s="18"/>
      <c r="M198" s="18"/>
      <c r="N198" s="18"/>
      <c r="O198" s="18"/>
      <c r="P198" s="18"/>
      <c r="Q198" s="18"/>
      <c r="R198" s="18"/>
      <c r="S198" s="18"/>
      <c r="T198" s="18"/>
      <c r="U198" s="18"/>
      <c r="V198" s="18"/>
      <c r="W198" s="18"/>
      <c r="X198" s="18"/>
      <c r="Y198" s="18"/>
      <c r="Z198" s="18"/>
      <c r="AA198" s="18"/>
      <c r="AB198" s="18"/>
    </row>
    <row r="199" spans="1:28" ht="15" hidden="1" x14ac:dyDescent="0.25">
      <c r="A199" s="18"/>
      <c r="B199" s="18"/>
      <c r="C199" s="32"/>
      <c r="D199" s="18"/>
      <c r="E199" s="148" t="s">
        <v>299</v>
      </c>
      <c r="F199" s="162">
        <f>'Fjärrvärmestatistik 2012'!BV158</f>
        <v>0</v>
      </c>
      <c r="G199" s="162">
        <f>'Fjärrvärmestatistik 2012'!BW158</f>
        <v>0</v>
      </c>
      <c r="H199" s="162">
        <f>'Fjärrvärmestatistik 2012'!BX158</f>
        <v>0</v>
      </c>
      <c r="I199" s="18"/>
      <c r="J199" s="18"/>
      <c r="K199" s="18"/>
      <c r="L199" s="18"/>
      <c r="M199" s="18"/>
      <c r="N199" s="18"/>
      <c r="O199" s="18"/>
      <c r="P199" s="18"/>
      <c r="Q199" s="18"/>
      <c r="R199" s="18"/>
      <c r="S199" s="18"/>
      <c r="T199" s="18"/>
      <c r="U199" s="18"/>
      <c r="V199" s="18"/>
      <c r="W199" s="18"/>
      <c r="X199" s="18"/>
      <c r="Y199" s="18"/>
      <c r="Z199" s="18"/>
      <c r="AA199" s="18"/>
      <c r="AB199" s="18"/>
    </row>
    <row r="200" spans="1:28" ht="15" hidden="1" x14ac:dyDescent="0.25">
      <c r="A200" s="18"/>
      <c r="B200" s="18"/>
      <c r="C200" s="34"/>
      <c r="D200" s="18"/>
      <c r="E200" s="148" t="s">
        <v>628</v>
      </c>
      <c r="F200" s="162">
        <f>'Fjärrvärmestatistik 2012'!BV159</f>
        <v>0</v>
      </c>
      <c r="G200" s="162">
        <f>'Fjärrvärmestatistik 2012'!BW159</f>
        <v>0.54999999999999993</v>
      </c>
      <c r="H200" s="162">
        <f>'Fjärrvärmestatistik 2012'!BX159</f>
        <v>0.44999999999999996</v>
      </c>
      <c r="I200" s="18"/>
      <c r="J200" s="18"/>
      <c r="K200" s="18"/>
      <c r="L200" s="18"/>
      <c r="M200" s="18"/>
      <c r="N200" s="18"/>
      <c r="O200" s="18"/>
      <c r="P200" s="18"/>
      <c r="Q200" s="18"/>
      <c r="R200" s="18"/>
      <c r="S200" s="18"/>
      <c r="T200" s="18"/>
      <c r="U200" s="18"/>
      <c r="V200" s="18"/>
      <c r="W200" s="18"/>
      <c r="X200" s="18"/>
      <c r="Y200" s="18"/>
      <c r="Z200" s="18"/>
      <c r="AA200" s="18"/>
      <c r="AB200" s="18"/>
    </row>
    <row r="201" spans="1:28" ht="15" hidden="1" x14ac:dyDescent="0.25">
      <c r="A201" s="18"/>
      <c r="B201" s="18"/>
      <c r="C201" s="34"/>
      <c r="D201" s="18"/>
      <c r="E201" s="148" t="s">
        <v>18</v>
      </c>
      <c r="F201" s="162">
        <f>'Fjärrvärmestatistik 2012'!BV160</f>
        <v>0</v>
      </c>
      <c r="G201" s="162">
        <f>'Fjärrvärmestatistik 2012'!BW160</f>
        <v>0.60712576442435517</v>
      </c>
      <c r="H201" s="162">
        <f>'Fjärrvärmestatistik 2012'!BX160</f>
        <v>0.39287423557564483</v>
      </c>
      <c r="I201" s="18"/>
      <c r="J201" s="18"/>
      <c r="K201" s="18"/>
      <c r="L201" s="18"/>
      <c r="M201" s="18"/>
      <c r="N201" s="18"/>
      <c r="O201" s="18"/>
      <c r="P201" s="18"/>
      <c r="Q201" s="18"/>
      <c r="R201" s="18"/>
      <c r="S201" s="18"/>
      <c r="T201" s="18"/>
      <c r="U201" s="18"/>
      <c r="V201" s="18"/>
      <c r="W201" s="18"/>
      <c r="X201" s="18"/>
      <c r="Y201" s="18"/>
      <c r="Z201" s="18"/>
      <c r="AA201" s="18"/>
      <c r="AB201" s="18"/>
    </row>
    <row r="202" spans="1:28" ht="15" hidden="1" x14ac:dyDescent="0.25">
      <c r="A202" s="18"/>
      <c r="B202" s="18"/>
      <c r="C202" s="34"/>
      <c r="D202" s="18"/>
      <c r="E202" s="148" t="s">
        <v>141</v>
      </c>
      <c r="F202" s="162">
        <f>'Fjärrvärmestatistik 2012'!BV161</f>
        <v>0</v>
      </c>
      <c r="G202" s="162">
        <f>'Fjärrvärmestatistik 2012'!BW161</f>
        <v>1.5322979941309312E-2</v>
      </c>
      <c r="H202" s="162">
        <f>'Fjärrvärmestatistik 2012'!BX161</f>
        <v>0.98467702005869073</v>
      </c>
      <c r="I202" s="18"/>
      <c r="J202" s="18"/>
      <c r="K202" s="18"/>
      <c r="L202" s="18"/>
      <c r="M202" s="18"/>
      <c r="N202" s="18"/>
      <c r="O202" s="18"/>
      <c r="P202" s="18"/>
      <c r="Q202" s="18"/>
      <c r="R202" s="18"/>
      <c r="S202" s="18"/>
      <c r="T202" s="18"/>
      <c r="U202" s="18"/>
      <c r="V202" s="18"/>
      <c r="W202" s="18"/>
      <c r="X202" s="18"/>
      <c r="Y202" s="18"/>
      <c r="Z202" s="18"/>
      <c r="AA202" s="18"/>
      <c r="AB202" s="18"/>
    </row>
    <row r="203" spans="1:28" ht="15" hidden="1" x14ac:dyDescent="0.25">
      <c r="A203" s="18"/>
      <c r="B203" s="18"/>
      <c r="C203" s="34"/>
      <c r="D203" s="18"/>
      <c r="E203" s="148" t="s">
        <v>142</v>
      </c>
      <c r="F203" s="162">
        <f>'Fjärrvärmestatistik 2012'!BV162</f>
        <v>0</v>
      </c>
      <c r="G203" s="162">
        <f>'Fjärrvärmestatistik 2012'!BW162</f>
        <v>0.82315484804630967</v>
      </c>
      <c r="H203" s="162">
        <f>'Fjärrvärmestatistik 2012'!BX162</f>
        <v>0.1768451519536903</v>
      </c>
      <c r="I203" s="18"/>
      <c r="J203" s="18"/>
      <c r="K203" s="18"/>
      <c r="L203" s="18"/>
      <c r="M203" s="18"/>
      <c r="N203" s="18"/>
      <c r="O203" s="18"/>
      <c r="P203" s="18"/>
      <c r="Q203" s="18"/>
      <c r="R203" s="18"/>
      <c r="S203" s="18"/>
      <c r="T203" s="18"/>
      <c r="U203" s="18"/>
      <c r="V203" s="18"/>
      <c r="W203" s="18"/>
      <c r="X203" s="18"/>
      <c r="Y203" s="18"/>
      <c r="Z203" s="18"/>
      <c r="AA203" s="18"/>
      <c r="AB203" s="18"/>
    </row>
    <row r="204" spans="1:28" ht="15" hidden="1" x14ac:dyDescent="0.25">
      <c r="A204" s="18"/>
      <c r="B204" s="18"/>
      <c r="C204" s="34"/>
      <c r="D204" s="18"/>
      <c r="E204" s="148" t="s">
        <v>11</v>
      </c>
      <c r="F204" s="162">
        <f>'Fjärrvärmestatistik 2012'!BV163</f>
        <v>0</v>
      </c>
      <c r="G204" s="162">
        <f>'Fjärrvärmestatistik 2012'!BW163</f>
        <v>0.56386986833518082</v>
      </c>
      <c r="H204" s="162">
        <f>'Fjärrvärmestatistik 2012'!BX163</f>
        <v>0.43613013166481929</v>
      </c>
      <c r="I204" s="18"/>
      <c r="J204" s="18"/>
      <c r="K204" s="18"/>
      <c r="L204" s="18"/>
      <c r="M204" s="18"/>
      <c r="N204" s="18"/>
      <c r="O204" s="18"/>
      <c r="P204" s="18"/>
      <c r="Q204" s="18"/>
      <c r="R204" s="18"/>
      <c r="S204" s="18"/>
      <c r="T204" s="18"/>
      <c r="U204" s="18"/>
      <c r="V204" s="18"/>
      <c r="W204" s="18"/>
      <c r="X204" s="18"/>
      <c r="Y204" s="18"/>
      <c r="Z204" s="18"/>
      <c r="AA204" s="18"/>
      <c r="AB204" s="18"/>
    </row>
    <row r="205" spans="1:28" ht="15" hidden="1" x14ac:dyDescent="0.25">
      <c r="A205" s="18"/>
      <c r="B205" s="18"/>
      <c r="C205" s="32"/>
      <c r="D205" s="18"/>
      <c r="E205" s="148" t="s">
        <v>143</v>
      </c>
      <c r="F205" s="162">
        <f>'Fjärrvärmestatistik 2012'!BV164</f>
        <v>0</v>
      </c>
      <c r="G205" s="162">
        <f>'Fjärrvärmestatistik 2012'!BW164</f>
        <v>0.99999245876844833</v>
      </c>
      <c r="H205" s="162">
        <f>'Fjärrvärmestatistik 2012'!BX164</f>
        <v>7.541231551669038E-6</v>
      </c>
      <c r="I205" s="18"/>
      <c r="J205" s="18"/>
      <c r="K205" s="18"/>
      <c r="L205" s="18"/>
      <c r="M205" s="18"/>
      <c r="N205" s="18"/>
      <c r="O205" s="18"/>
      <c r="P205" s="18"/>
      <c r="Q205" s="18"/>
      <c r="R205" s="18"/>
      <c r="S205" s="18"/>
      <c r="T205" s="18"/>
      <c r="U205" s="18"/>
      <c r="V205" s="18"/>
      <c r="W205" s="18"/>
      <c r="X205" s="18"/>
      <c r="Y205" s="18"/>
      <c r="Z205" s="18"/>
      <c r="AA205" s="18"/>
      <c r="AB205" s="18"/>
    </row>
    <row r="206" spans="1:28" ht="15" hidden="1" x14ac:dyDescent="0.25">
      <c r="A206" s="18"/>
      <c r="B206" s="18"/>
      <c r="C206" s="34"/>
      <c r="D206" s="18"/>
      <c r="E206" s="148" t="s">
        <v>144</v>
      </c>
      <c r="F206" s="162">
        <f>'Fjärrvärmestatistik 2012'!BV165</f>
        <v>0</v>
      </c>
      <c r="G206" s="162">
        <f>'Fjärrvärmestatistik 2012'!BW165</f>
        <v>0.92810273275389554</v>
      </c>
      <c r="H206" s="162">
        <f>'Fjärrvärmestatistik 2012'!BX165</f>
        <v>7.1897267246104443E-2</v>
      </c>
      <c r="I206" s="18"/>
      <c r="J206" s="18"/>
      <c r="K206" s="18"/>
      <c r="L206" s="18"/>
      <c r="M206" s="18"/>
      <c r="N206" s="18"/>
      <c r="O206" s="18"/>
      <c r="P206" s="18"/>
      <c r="Q206" s="18"/>
      <c r="R206" s="18"/>
      <c r="S206" s="18"/>
      <c r="T206" s="18"/>
      <c r="U206" s="18"/>
      <c r="V206" s="18"/>
      <c r="W206" s="18"/>
      <c r="X206" s="18"/>
      <c r="Y206" s="18"/>
      <c r="Z206" s="18"/>
      <c r="AA206" s="18"/>
      <c r="AB206" s="18"/>
    </row>
    <row r="207" spans="1:28" ht="15" hidden="1" x14ac:dyDescent="0.25">
      <c r="A207" s="18"/>
      <c r="B207" s="18"/>
      <c r="C207" s="32"/>
      <c r="D207" s="18"/>
      <c r="E207" s="148" t="s">
        <v>145</v>
      </c>
      <c r="F207" s="162">
        <f>'Fjärrvärmestatistik 2012'!BV166</f>
        <v>0</v>
      </c>
      <c r="G207" s="162">
        <f>'Fjärrvärmestatistik 2012'!BW166</f>
        <v>0.89529059694440072</v>
      </c>
      <c r="H207" s="162">
        <f>'Fjärrvärmestatistik 2012'!BX166</f>
        <v>0.10470940305559931</v>
      </c>
      <c r="I207" s="18"/>
      <c r="J207" s="18"/>
      <c r="K207" s="18"/>
      <c r="L207" s="18"/>
      <c r="M207" s="18"/>
      <c r="N207" s="18"/>
      <c r="O207" s="18"/>
      <c r="P207" s="18"/>
      <c r="Q207" s="18"/>
      <c r="R207" s="18"/>
      <c r="S207" s="18"/>
      <c r="T207" s="18"/>
      <c r="U207" s="18"/>
      <c r="V207" s="18"/>
      <c r="W207" s="18"/>
      <c r="X207" s="18"/>
      <c r="Y207" s="18"/>
      <c r="Z207" s="18"/>
      <c r="AA207" s="18"/>
      <c r="AB207" s="18"/>
    </row>
    <row r="208" spans="1:28" ht="15" hidden="1" x14ac:dyDescent="0.25">
      <c r="A208" s="18"/>
      <c r="B208" s="18"/>
      <c r="C208" s="34"/>
      <c r="D208" s="18"/>
      <c r="E208" s="148" t="s">
        <v>5</v>
      </c>
      <c r="F208" s="162">
        <f>'Fjärrvärmestatistik 2012'!BV167</f>
        <v>0</v>
      </c>
      <c r="G208" s="162">
        <f>'Fjärrvärmestatistik 2012'!BW167</f>
        <v>0.8020994991802568</v>
      </c>
      <c r="H208" s="162">
        <f>'Fjärrvärmestatistik 2012'!BX167</f>
        <v>0.19790050081974317</v>
      </c>
      <c r="I208" s="18"/>
      <c r="J208" s="18"/>
      <c r="K208" s="18"/>
      <c r="L208" s="18"/>
      <c r="M208" s="18"/>
      <c r="N208" s="18"/>
      <c r="O208" s="18"/>
      <c r="P208" s="18"/>
      <c r="Q208" s="18"/>
      <c r="R208" s="18"/>
      <c r="S208" s="18"/>
      <c r="T208" s="18"/>
      <c r="U208" s="18"/>
      <c r="V208" s="18"/>
      <c r="W208" s="18"/>
      <c r="X208" s="18"/>
      <c r="Y208" s="18"/>
      <c r="Z208" s="18"/>
      <c r="AA208" s="18"/>
      <c r="AB208" s="18"/>
    </row>
    <row r="209" spans="1:28" ht="15" hidden="1" x14ac:dyDescent="0.25">
      <c r="A209" s="18"/>
      <c r="B209" s="18"/>
      <c r="C209" s="34"/>
      <c r="D209" s="18"/>
      <c r="E209" s="148" t="s">
        <v>300</v>
      </c>
      <c r="F209" s="162">
        <f>'Fjärrvärmestatistik 2012'!BV168</f>
        <v>0</v>
      </c>
      <c r="G209" s="162">
        <f>'Fjärrvärmestatistik 2012'!BW168</f>
        <v>0</v>
      </c>
      <c r="H209" s="162">
        <f>'Fjärrvärmestatistik 2012'!BX168</f>
        <v>0</v>
      </c>
      <c r="I209" s="18"/>
      <c r="J209" s="18"/>
      <c r="K209" s="18"/>
      <c r="L209" s="18"/>
      <c r="M209" s="18"/>
      <c r="N209" s="18"/>
      <c r="O209" s="18"/>
      <c r="P209" s="18"/>
      <c r="Q209" s="18"/>
      <c r="R209" s="18"/>
      <c r="S209" s="18"/>
      <c r="T209" s="18"/>
      <c r="U209" s="18"/>
      <c r="V209" s="18"/>
      <c r="W209" s="18"/>
      <c r="X209" s="18"/>
      <c r="Y209" s="18"/>
      <c r="Z209" s="18"/>
      <c r="AA209" s="18"/>
      <c r="AB209" s="18"/>
    </row>
    <row r="210" spans="1:28" ht="15" hidden="1" x14ac:dyDescent="0.25">
      <c r="A210" s="18"/>
      <c r="B210" s="18"/>
      <c r="C210" s="34"/>
      <c r="D210" s="18"/>
      <c r="E210" s="148" t="s">
        <v>146</v>
      </c>
      <c r="F210" s="162">
        <f>'Fjärrvärmestatistik 2012'!BV169</f>
        <v>0</v>
      </c>
      <c r="G210" s="162">
        <f>'Fjärrvärmestatistik 2012'!BW169</f>
        <v>0</v>
      </c>
      <c r="H210" s="162">
        <f>'Fjärrvärmestatistik 2012'!BX169</f>
        <v>0</v>
      </c>
      <c r="I210" s="18"/>
      <c r="J210" s="18"/>
      <c r="K210" s="18"/>
      <c r="L210" s="18"/>
      <c r="M210" s="18"/>
      <c r="N210" s="18"/>
      <c r="O210" s="18"/>
      <c r="P210" s="18"/>
      <c r="Q210" s="18"/>
      <c r="R210" s="18"/>
      <c r="S210" s="18"/>
      <c r="T210" s="18"/>
      <c r="U210" s="18"/>
      <c r="V210" s="18"/>
      <c r="W210" s="18"/>
      <c r="X210" s="18"/>
      <c r="Y210" s="18"/>
      <c r="Z210" s="18"/>
      <c r="AA210" s="18"/>
      <c r="AB210" s="18"/>
    </row>
    <row r="211" spans="1:28" ht="15" hidden="1" x14ac:dyDescent="0.25">
      <c r="A211" s="18"/>
      <c r="B211" s="18"/>
      <c r="C211" s="32"/>
      <c r="D211" s="18"/>
      <c r="E211" s="148" t="s">
        <v>149</v>
      </c>
      <c r="F211" s="162">
        <f>'Fjärrvärmestatistik 2012'!BV170</f>
        <v>0.43803770559857996</v>
      </c>
      <c r="G211" s="162">
        <f>'Fjärrvärmestatistik 2012'!BW170</f>
        <v>0.31011494911032539</v>
      </c>
      <c r="H211" s="162">
        <f>'Fjärrvärmestatistik 2012'!BX170</f>
        <v>0.2518473452910947</v>
      </c>
      <c r="I211" s="18"/>
      <c r="J211" s="18"/>
      <c r="K211" s="18"/>
      <c r="L211" s="18"/>
      <c r="M211" s="18"/>
      <c r="N211" s="18"/>
      <c r="O211" s="18"/>
      <c r="P211" s="18"/>
      <c r="Q211" s="18"/>
      <c r="R211" s="18"/>
      <c r="S211" s="18"/>
      <c r="T211" s="18"/>
      <c r="U211" s="18"/>
      <c r="V211" s="18"/>
      <c r="W211" s="18"/>
      <c r="X211" s="18"/>
      <c r="Y211" s="18"/>
      <c r="Z211" s="18"/>
      <c r="AA211" s="18"/>
      <c r="AB211" s="18"/>
    </row>
    <row r="212" spans="1:28" ht="15" hidden="1" x14ac:dyDescent="0.25">
      <c r="A212" s="18"/>
      <c r="B212" s="18"/>
      <c r="C212" s="34"/>
      <c r="D212" s="18"/>
      <c r="E212" s="148" t="s">
        <v>147</v>
      </c>
      <c r="F212" s="162">
        <f>'Fjärrvärmestatistik 2012'!BV171</f>
        <v>0</v>
      </c>
      <c r="G212" s="162">
        <f>'Fjärrvärmestatistik 2012'!BW171</f>
        <v>0.90923612045578439</v>
      </c>
      <c r="H212" s="162">
        <f>'Fjärrvärmestatistik 2012'!BX171</f>
        <v>9.0763879544215609E-2</v>
      </c>
      <c r="I212" s="18"/>
      <c r="J212" s="18"/>
      <c r="K212" s="18"/>
      <c r="L212" s="18"/>
      <c r="M212" s="18"/>
      <c r="N212" s="18"/>
      <c r="O212" s="18"/>
      <c r="P212" s="18"/>
      <c r="Q212" s="18"/>
      <c r="R212" s="18"/>
      <c r="S212" s="18"/>
      <c r="T212" s="18"/>
      <c r="U212" s="18"/>
      <c r="V212" s="18"/>
      <c r="W212" s="18"/>
      <c r="X212" s="18"/>
      <c r="Y212" s="18"/>
      <c r="Z212" s="18"/>
      <c r="AA212" s="18"/>
      <c r="AB212" s="18"/>
    </row>
    <row r="213" spans="1:28" ht="15" hidden="1" x14ac:dyDescent="0.25">
      <c r="A213" s="18"/>
      <c r="B213" s="18"/>
      <c r="C213" s="34"/>
      <c r="D213" s="18"/>
      <c r="E213" s="148" t="s">
        <v>6</v>
      </c>
      <c r="F213" s="162">
        <f>'Fjärrvärmestatistik 2012'!BV172</f>
        <v>7.3309381977055155E-3</v>
      </c>
      <c r="G213" s="162">
        <f>'Fjärrvärmestatistik 2012'!BW172</f>
        <v>0.68733786649477568</v>
      </c>
      <c r="H213" s="162">
        <f>'Fjärrvärmestatistik 2012'!BX172</f>
        <v>0.3053311953075189</v>
      </c>
      <c r="I213" s="18"/>
      <c r="J213" s="18"/>
      <c r="K213" s="18"/>
      <c r="L213" s="18"/>
      <c r="M213" s="18"/>
      <c r="N213" s="18"/>
      <c r="O213" s="18"/>
      <c r="P213" s="18"/>
      <c r="Q213" s="18"/>
      <c r="R213" s="18"/>
      <c r="S213" s="18"/>
      <c r="T213" s="18"/>
      <c r="U213" s="18"/>
      <c r="V213" s="18"/>
      <c r="W213" s="18"/>
      <c r="X213" s="18"/>
      <c r="Y213" s="18"/>
      <c r="Z213" s="18"/>
      <c r="AA213" s="18"/>
      <c r="AB213" s="18"/>
    </row>
    <row r="214" spans="1:28" ht="15" hidden="1" x14ac:dyDescent="0.25">
      <c r="A214" s="18"/>
      <c r="B214" s="18"/>
      <c r="C214" s="34"/>
      <c r="D214" s="18"/>
      <c r="E214" s="148" t="s">
        <v>417</v>
      </c>
      <c r="F214" s="162">
        <f>'Fjärrvärmestatistik 2012'!BV173</f>
        <v>0</v>
      </c>
      <c r="G214" s="162">
        <f>'Fjärrvärmestatistik 2012'!BW173</f>
        <v>0</v>
      </c>
      <c r="H214" s="162">
        <f>'Fjärrvärmestatistik 2012'!BX173</f>
        <v>0</v>
      </c>
      <c r="I214" s="18"/>
      <c r="J214" s="18"/>
      <c r="K214" s="18"/>
      <c r="L214" s="18"/>
      <c r="M214" s="18"/>
      <c r="N214" s="18"/>
      <c r="O214" s="18"/>
      <c r="P214" s="18"/>
      <c r="Q214" s="18"/>
      <c r="R214" s="18"/>
      <c r="S214" s="18"/>
      <c r="T214" s="18"/>
      <c r="U214" s="18"/>
      <c r="V214" s="18"/>
      <c r="W214" s="18"/>
      <c r="X214" s="18"/>
      <c r="Y214" s="18"/>
      <c r="Z214" s="18"/>
      <c r="AA214" s="18"/>
      <c r="AB214" s="18"/>
    </row>
    <row r="215" spans="1:28" ht="15" hidden="1" x14ac:dyDescent="0.25">
      <c r="A215" s="18"/>
      <c r="B215" s="18"/>
      <c r="C215" s="34"/>
      <c r="D215" s="18"/>
      <c r="E215" s="148" t="s">
        <v>148</v>
      </c>
      <c r="F215" s="162">
        <f>'Fjärrvärmestatistik 2012'!BV174</f>
        <v>0</v>
      </c>
      <c r="G215" s="162">
        <f>'Fjärrvärmestatistik 2012'!BW174</f>
        <v>0.93744952437599427</v>
      </c>
      <c r="H215" s="162">
        <f>'Fjärrvärmestatistik 2012'!BX174</f>
        <v>6.2550475624005675E-2</v>
      </c>
      <c r="I215" s="18"/>
      <c r="J215" s="18"/>
      <c r="K215" s="18"/>
      <c r="L215" s="18"/>
      <c r="M215" s="18"/>
      <c r="N215" s="18"/>
      <c r="O215" s="18"/>
      <c r="P215" s="18"/>
      <c r="Q215" s="18"/>
      <c r="R215" s="18"/>
      <c r="S215" s="18"/>
      <c r="T215" s="18"/>
      <c r="U215" s="18"/>
      <c r="V215" s="18"/>
      <c r="W215" s="18"/>
      <c r="X215" s="18"/>
      <c r="Y215" s="18"/>
      <c r="Z215" s="18"/>
      <c r="AA215" s="18"/>
      <c r="AB215" s="18"/>
    </row>
    <row r="216" spans="1:28" ht="15" hidden="1" x14ac:dyDescent="0.25">
      <c r="A216" s="18"/>
      <c r="B216" s="18"/>
      <c r="C216" s="34"/>
      <c r="D216" s="18"/>
      <c r="E216" s="148" t="s">
        <v>150</v>
      </c>
      <c r="F216" s="162">
        <f>'Fjärrvärmestatistik 2012'!BV175</f>
        <v>0</v>
      </c>
      <c r="G216" s="162">
        <f>'Fjärrvärmestatistik 2012'!BW175</f>
        <v>0.95431974162293098</v>
      </c>
      <c r="H216" s="162">
        <f>'Fjärrvärmestatistik 2012'!BX175</f>
        <v>4.5680258377069037E-2</v>
      </c>
      <c r="I216" s="18"/>
      <c r="J216" s="18"/>
      <c r="K216" s="18"/>
      <c r="L216" s="18"/>
      <c r="M216" s="18"/>
      <c r="N216" s="18"/>
      <c r="O216" s="18"/>
      <c r="P216" s="18"/>
      <c r="Q216" s="18"/>
      <c r="R216" s="18"/>
      <c r="S216" s="18"/>
      <c r="T216" s="18"/>
      <c r="U216" s="18"/>
      <c r="V216" s="18"/>
      <c r="W216" s="18"/>
      <c r="X216" s="18"/>
      <c r="Y216" s="18"/>
      <c r="Z216" s="18"/>
      <c r="AA216" s="18"/>
      <c r="AB216" s="18"/>
    </row>
    <row r="217" spans="1:28" ht="15" hidden="1" x14ac:dyDescent="0.25">
      <c r="A217" s="18"/>
      <c r="B217" s="18"/>
      <c r="C217" s="34"/>
      <c r="D217" s="18"/>
      <c r="E217" s="148" t="s">
        <v>151</v>
      </c>
      <c r="F217" s="162">
        <f>'Fjärrvärmestatistik 2012'!BV176</f>
        <v>0</v>
      </c>
      <c r="G217" s="162">
        <f>'Fjärrvärmestatistik 2012'!BW176</f>
        <v>0.86108578532946534</v>
      </c>
      <c r="H217" s="162">
        <f>'Fjärrvärmestatistik 2012'!BX176</f>
        <v>0.13891421467053464</v>
      </c>
      <c r="I217" s="18"/>
      <c r="J217" s="18"/>
      <c r="K217" s="18"/>
      <c r="L217" s="18"/>
      <c r="M217" s="18"/>
      <c r="N217" s="18"/>
      <c r="O217" s="18"/>
      <c r="P217" s="18"/>
      <c r="Q217" s="18"/>
      <c r="R217" s="18"/>
      <c r="S217" s="18"/>
      <c r="T217" s="18"/>
      <c r="U217" s="18"/>
      <c r="V217" s="18"/>
      <c r="W217" s="18"/>
      <c r="X217" s="18"/>
      <c r="Y217" s="18"/>
      <c r="Z217" s="18"/>
      <c r="AA217" s="18"/>
      <c r="AB217" s="18"/>
    </row>
    <row r="218" spans="1:28" ht="15" hidden="1" x14ac:dyDescent="0.25">
      <c r="A218" s="18"/>
      <c r="B218" s="18"/>
      <c r="C218" s="34"/>
      <c r="D218" s="18"/>
      <c r="E218" s="148" t="s">
        <v>301</v>
      </c>
      <c r="F218" s="162">
        <f>'Fjärrvärmestatistik 2012'!BV177</f>
        <v>5.4842358590816029E-2</v>
      </c>
      <c r="G218" s="162">
        <f>'Fjärrvärmestatistik 2012'!BW177</f>
        <v>0.51800669986207337</v>
      </c>
      <c r="H218" s="162">
        <f>'Fjärrvärmestatistik 2012'!BX177</f>
        <v>0.42715094154711053</v>
      </c>
      <c r="I218" s="18"/>
      <c r="J218" s="18"/>
      <c r="K218" s="18"/>
      <c r="L218" s="18"/>
      <c r="M218" s="18"/>
      <c r="N218" s="18"/>
      <c r="O218" s="18"/>
      <c r="P218" s="18"/>
      <c r="Q218" s="18"/>
      <c r="R218" s="18"/>
      <c r="S218" s="18"/>
      <c r="T218" s="18"/>
      <c r="U218" s="18"/>
      <c r="V218" s="18"/>
      <c r="W218" s="18"/>
      <c r="X218" s="18"/>
      <c r="Y218" s="18"/>
      <c r="Z218" s="18"/>
      <c r="AA218" s="18"/>
      <c r="AB218" s="18"/>
    </row>
    <row r="219" spans="1:28" ht="15" hidden="1" x14ac:dyDescent="0.25">
      <c r="A219" s="18"/>
      <c r="B219" s="18"/>
      <c r="C219" s="34"/>
      <c r="D219" s="18"/>
      <c r="E219" s="148" t="s">
        <v>152</v>
      </c>
      <c r="F219" s="162">
        <f>'Fjärrvärmestatistik 2012'!BV178</f>
        <v>0</v>
      </c>
      <c r="G219" s="162">
        <f>'Fjärrvärmestatistik 2012'!BW178</f>
        <v>0.98324603721571335</v>
      </c>
      <c r="H219" s="162">
        <f>'Fjärrvärmestatistik 2012'!BX178</f>
        <v>1.6753962784286699E-2</v>
      </c>
      <c r="I219" s="18"/>
      <c r="J219" s="18"/>
      <c r="K219" s="18"/>
      <c r="L219" s="18"/>
      <c r="M219" s="18"/>
      <c r="N219" s="18"/>
      <c r="O219" s="18"/>
      <c r="P219" s="18"/>
      <c r="Q219" s="18"/>
      <c r="R219" s="18"/>
      <c r="S219" s="18"/>
      <c r="T219" s="18"/>
      <c r="U219" s="18"/>
      <c r="V219" s="18"/>
      <c r="W219" s="18"/>
      <c r="X219" s="18"/>
      <c r="Y219" s="18"/>
      <c r="Z219" s="18"/>
      <c r="AA219" s="18"/>
      <c r="AB219" s="18"/>
    </row>
    <row r="220" spans="1:28" ht="15" hidden="1" x14ac:dyDescent="0.25">
      <c r="A220" s="18"/>
      <c r="B220" s="18"/>
      <c r="C220" s="32"/>
      <c r="D220" s="18"/>
      <c r="E220" s="148" t="s">
        <v>153</v>
      </c>
      <c r="F220" s="162">
        <f>'Fjärrvärmestatistik 2012'!BV179</f>
        <v>0</v>
      </c>
      <c r="G220" s="162">
        <f>'Fjärrvärmestatistik 2012'!BW179</f>
        <v>0.98789209847131232</v>
      </c>
      <c r="H220" s="162">
        <f>'Fjärrvärmestatistik 2012'!BX179</f>
        <v>1.2107901528687712E-2</v>
      </c>
      <c r="I220" s="18"/>
      <c r="J220" s="18"/>
      <c r="K220" s="18"/>
      <c r="L220" s="18"/>
      <c r="M220" s="18"/>
      <c r="N220" s="18"/>
      <c r="O220" s="18"/>
      <c r="P220" s="18"/>
      <c r="Q220" s="18"/>
      <c r="R220" s="18"/>
      <c r="S220" s="18"/>
      <c r="T220" s="18"/>
      <c r="U220" s="18"/>
      <c r="V220" s="18"/>
      <c r="W220" s="18"/>
      <c r="X220" s="18"/>
      <c r="Y220" s="18"/>
      <c r="Z220" s="18"/>
      <c r="AA220" s="18"/>
      <c r="AB220" s="18"/>
    </row>
    <row r="221" spans="1:28" ht="15" hidden="1" x14ac:dyDescent="0.25">
      <c r="A221" s="18"/>
      <c r="B221" s="18"/>
      <c r="C221" s="34"/>
      <c r="D221" s="18"/>
      <c r="E221" s="148" t="s">
        <v>154</v>
      </c>
      <c r="F221" s="162">
        <f>'Fjärrvärmestatistik 2012'!BV180</f>
        <v>0</v>
      </c>
      <c r="G221" s="162">
        <f>'Fjärrvärmestatistik 2012'!BW180</f>
        <v>0.82046221911747574</v>
      </c>
      <c r="H221" s="162">
        <f>'Fjärrvärmestatistik 2012'!BX180</f>
        <v>0.17953778088252417</v>
      </c>
      <c r="I221" s="18"/>
      <c r="J221" s="18"/>
      <c r="K221" s="18"/>
      <c r="L221" s="18"/>
      <c r="M221" s="18"/>
      <c r="N221" s="18"/>
      <c r="O221" s="18"/>
      <c r="P221" s="18"/>
      <c r="Q221" s="18"/>
      <c r="R221" s="18"/>
      <c r="S221" s="18"/>
      <c r="T221" s="18"/>
      <c r="U221" s="18"/>
      <c r="V221" s="18"/>
      <c r="W221" s="18"/>
      <c r="X221" s="18"/>
      <c r="Y221" s="18"/>
      <c r="Z221" s="18"/>
      <c r="AA221" s="18"/>
      <c r="AB221" s="18"/>
    </row>
    <row r="222" spans="1:28" ht="15" hidden="1" x14ac:dyDescent="0.25">
      <c r="A222" s="18"/>
      <c r="B222" s="18"/>
      <c r="C222" s="34"/>
      <c r="D222" s="18"/>
      <c r="E222" s="148" t="s">
        <v>155</v>
      </c>
      <c r="F222" s="162">
        <f>'Fjärrvärmestatistik 2012'!BV181</f>
        <v>0</v>
      </c>
      <c r="G222" s="162">
        <f>'Fjärrvärmestatistik 2012'!BW181</f>
        <v>0.97388818297331647</v>
      </c>
      <c r="H222" s="162">
        <f>'Fjärrvärmestatistik 2012'!BX181</f>
        <v>2.6111817026683609E-2</v>
      </c>
      <c r="I222" s="18"/>
      <c r="J222" s="18"/>
      <c r="K222" s="18"/>
      <c r="L222" s="18"/>
      <c r="M222" s="18"/>
      <c r="N222" s="18"/>
      <c r="O222" s="18"/>
      <c r="P222" s="18"/>
      <c r="Q222" s="18"/>
      <c r="R222" s="18"/>
      <c r="S222" s="18"/>
      <c r="T222" s="18"/>
      <c r="U222" s="18"/>
      <c r="V222" s="18"/>
      <c r="W222" s="18"/>
      <c r="X222" s="18"/>
      <c r="Y222" s="18"/>
      <c r="Z222" s="18"/>
      <c r="AA222" s="18"/>
      <c r="AB222" s="18"/>
    </row>
    <row r="223" spans="1:28" ht="15" hidden="1" x14ac:dyDescent="0.25">
      <c r="A223" s="18"/>
      <c r="B223" s="18"/>
      <c r="C223" s="34"/>
      <c r="D223" s="18"/>
      <c r="E223" s="148" t="s">
        <v>697</v>
      </c>
      <c r="F223" s="162">
        <f>'Fjärrvärmestatistik 2012'!BV182</f>
        <v>0</v>
      </c>
      <c r="G223" s="162">
        <f>'Fjärrvärmestatistik 2012'!BW182</f>
        <v>0.98558282208588954</v>
      </c>
      <c r="H223" s="162">
        <f>'Fjärrvärmestatistik 2012'!BX182</f>
        <v>1.4417177914110428E-2</v>
      </c>
      <c r="I223" s="18"/>
      <c r="J223" s="18"/>
      <c r="K223" s="18"/>
      <c r="L223" s="18"/>
      <c r="M223" s="18"/>
      <c r="N223" s="18"/>
      <c r="O223" s="18"/>
      <c r="P223" s="18"/>
      <c r="Q223" s="18"/>
      <c r="R223" s="18"/>
      <c r="S223" s="18"/>
      <c r="T223" s="18"/>
      <c r="U223" s="18"/>
      <c r="V223" s="18"/>
      <c r="W223" s="18"/>
      <c r="X223" s="18"/>
      <c r="Y223" s="18"/>
      <c r="Z223" s="18"/>
      <c r="AA223" s="18"/>
      <c r="AB223" s="18"/>
    </row>
    <row r="224" spans="1:28" ht="15" hidden="1" x14ac:dyDescent="0.25">
      <c r="A224" s="18"/>
      <c r="B224" s="18"/>
      <c r="C224" s="34"/>
      <c r="D224" s="18"/>
      <c r="E224" s="148" t="s">
        <v>157</v>
      </c>
      <c r="F224" s="162">
        <f>'Fjärrvärmestatistik 2012'!BV183</f>
        <v>0</v>
      </c>
      <c r="G224" s="162">
        <f>'Fjärrvärmestatistik 2012'!BW183</f>
        <v>0.9898907373745357</v>
      </c>
      <c r="H224" s="162">
        <f>'Fjärrvärmestatistik 2012'!BX183</f>
        <v>1.0109262625464317E-2</v>
      </c>
      <c r="I224" s="18"/>
      <c r="J224" s="18"/>
      <c r="K224" s="18"/>
      <c r="L224" s="18"/>
      <c r="M224" s="18"/>
      <c r="N224" s="18"/>
      <c r="O224" s="18"/>
      <c r="P224" s="18"/>
      <c r="Q224" s="18"/>
      <c r="R224" s="18"/>
      <c r="S224" s="18"/>
      <c r="T224" s="18"/>
      <c r="U224" s="18"/>
      <c r="V224" s="18"/>
      <c r="W224" s="18"/>
      <c r="X224" s="18"/>
      <c r="Y224" s="18"/>
      <c r="Z224" s="18"/>
      <c r="AA224" s="18"/>
      <c r="AB224" s="18"/>
    </row>
    <row r="225" spans="1:28" ht="15" hidden="1" x14ac:dyDescent="0.25">
      <c r="A225" s="18"/>
      <c r="B225" s="18"/>
      <c r="C225" s="32"/>
      <c r="D225" s="18"/>
      <c r="E225" s="148" t="s">
        <v>302</v>
      </c>
      <c r="F225" s="162">
        <f>'Fjärrvärmestatistik 2012'!BV184</f>
        <v>0</v>
      </c>
      <c r="G225" s="162">
        <f>'Fjärrvärmestatistik 2012'!BW184</f>
        <v>0.97014348785871962</v>
      </c>
      <c r="H225" s="162">
        <f>'Fjärrvärmestatistik 2012'!BX184</f>
        <v>2.9856512141280354E-2</v>
      </c>
      <c r="I225" s="18"/>
      <c r="J225" s="18"/>
      <c r="K225" s="18"/>
      <c r="L225" s="18"/>
      <c r="M225" s="18"/>
      <c r="N225" s="18"/>
      <c r="O225" s="18"/>
      <c r="P225" s="18"/>
      <c r="Q225" s="18"/>
      <c r="R225" s="18"/>
      <c r="S225" s="18"/>
      <c r="T225" s="18"/>
      <c r="U225" s="18"/>
      <c r="V225" s="18"/>
      <c r="W225" s="18"/>
      <c r="X225" s="18"/>
      <c r="Y225" s="18"/>
      <c r="Z225" s="18"/>
      <c r="AA225" s="18"/>
      <c r="AB225" s="18"/>
    </row>
    <row r="226" spans="1:28" ht="15" hidden="1" x14ac:dyDescent="0.25">
      <c r="A226" s="18"/>
      <c r="B226" s="18"/>
      <c r="C226" s="34"/>
      <c r="D226" s="18"/>
      <c r="E226" s="148" t="s">
        <v>88</v>
      </c>
      <c r="F226" s="162">
        <f>'Fjärrvärmestatistik 2012'!BV185</f>
        <v>4.8144367983834807E-4</v>
      </c>
      <c r="G226" s="162">
        <f>'Fjärrvärmestatistik 2012'!BW185</f>
        <v>0.8881697441313775</v>
      </c>
      <c r="H226" s="162">
        <f>'Fjärrvärmestatistik 2012'!BX185</f>
        <v>0.11134881218878413</v>
      </c>
      <c r="I226" s="18"/>
      <c r="J226" s="18"/>
      <c r="K226" s="18"/>
      <c r="L226" s="18"/>
      <c r="M226" s="18"/>
      <c r="N226" s="18"/>
      <c r="O226" s="18"/>
      <c r="P226" s="18"/>
      <c r="Q226" s="18"/>
      <c r="R226" s="18"/>
      <c r="S226" s="18"/>
      <c r="T226" s="18"/>
      <c r="U226" s="18"/>
      <c r="V226" s="18"/>
      <c r="W226" s="18"/>
      <c r="X226" s="18"/>
      <c r="Y226" s="18"/>
      <c r="Z226" s="18"/>
      <c r="AA226" s="18"/>
      <c r="AB226" s="18"/>
    </row>
    <row r="227" spans="1:28" ht="15" hidden="1" x14ac:dyDescent="0.25">
      <c r="A227" s="18"/>
      <c r="B227" s="18"/>
      <c r="C227" s="34"/>
      <c r="D227" s="18"/>
      <c r="E227" s="148" t="s">
        <v>159</v>
      </c>
      <c r="F227" s="162">
        <f>'Fjärrvärmestatistik 2012'!BV186</f>
        <v>0</v>
      </c>
      <c r="G227" s="162">
        <f>'Fjärrvärmestatistik 2012'!BW186</f>
        <v>0.87924528301886795</v>
      </c>
      <c r="H227" s="162">
        <f>'Fjärrvärmestatistik 2012'!BX186</f>
        <v>0.12075471698113208</v>
      </c>
      <c r="I227" s="18"/>
      <c r="J227" s="18"/>
      <c r="K227" s="18"/>
      <c r="L227" s="18"/>
      <c r="M227" s="18"/>
      <c r="N227" s="18"/>
      <c r="O227" s="18"/>
      <c r="P227" s="18"/>
      <c r="Q227" s="18"/>
      <c r="R227" s="18"/>
      <c r="S227" s="18"/>
      <c r="T227" s="18"/>
      <c r="U227" s="18"/>
      <c r="V227" s="18"/>
      <c r="W227" s="18"/>
      <c r="X227" s="18"/>
      <c r="Y227" s="18"/>
      <c r="Z227" s="18"/>
      <c r="AA227" s="18"/>
      <c r="AB227" s="18"/>
    </row>
    <row r="228" spans="1:28" ht="15" hidden="1" x14ac:dyDescent="0.25">
      <c r="A228" s="18"/>
      <c r="B228" s="18"/>
      <c r="C228" s="32"/>
      <c r="D228" s="18"/>
      <c r="E228" s="148" t="s">
        <v>698</v>
      </c>
      <c r="F228" s="162">
        <f>'Fjärrvärmestatistik 2012'!BV187</f>
        <v>0</v>
      </c>
      <c r="G228" s="162">
        <f>'Fjärrvärmestatistik 2012'!BW187</f>
        <v>0.77806680881307755</v>
      </c>
      <c r="H228" s="162">
        <f>'Fjärrvärmestatistik 2012'!BX187</f>
        <v>0.22193319118692253</v>
      </c>
      <c r="I228" s="18"/>
      <c r="J228" s="18"/>
      <c r="K228" s="18"/>
      <c r="L228" s="18"/>
      <c r="M228" s="18"/>
      <c r="N228" s="18"/>
      <c r="O228" s="18"/>
      <c r="P228" s="18"/>
      <c r="Q228" s="18"/>
      <c r="R228" s="18"/>
      <c r="S228" s="18"/>
      <c r="T228" s="18"/>
      <c r="U228" s="18"/>
      <c r="V228" s="18"/>
      <c r="W228" s="18"/>
      <c r="X228" s="18"/>
      <c r="Y228" s="18"/>
      <c r="Z228" s="18"/>
      <c r="AA228" s="18"/>
      <c r="AB228" s="18"/>
    </row>
    <row r="229" spans="1:28" ht="15" hidden="1" x14ac:dyDescent="0.25">
      <c r="A229" s="18"/>
      <c r="B229" s="18"/>
      <c r="C229" s="34"/>
      <c r="D229" s="18"/>
      <c r="E229" s="148" t="s">
        <v>160</v>
      </c>
      <c r="F229" s="162">
        <f>'Fjärrvärmestatistik 2012'!BV188</f>
        <v>0</v>
      </c>
      <c r="G229" s="162">
        <f>'Fjärrvärmestatistik 2012'!BW188</f>
        <v>1.4198733560642961E-2</v>
      </c>
      <c r="H229" s="162">
        <f>'Fjärrvärmestatistik 2012'!BX188</f>
        <v>0.98580126643935706</v>
      </c>
      <c r="I229" s="18"/>
      <c r="J229" s="18"/>
      <c r="K229" s="18"/>
      <c r="L229" s="18"/>
      <c r="M229" s="18"/>
      <c r="N229" s="18"/>
      <c r="O229" s="18"/>
      <c r="P229" s="18"/>
      <c r="Q229" s="18"/>
      <c r="R229" s="18"/>
      <c r="S229" s="18"/>
      <c r="T229" s="18"/>
      <c r="U229" s="18"/>
      <c r="V229" s="18"/>
      <c r="W229" s="18"/>
      <c r="X229" s="18"/>
      <c r="Y229" s="18"/>
      <c r="Z229" s="18"/>
      <c r="AA229" s="18"/>
      <c r="AB229" s="18"/>
    </row>
    <row r="230" spans="1:28" ht="15" hidden="1" x14ac:dyDescent="0.25">
      <c r="A230" s="18"/>
      <c r="B230" s="18"/>
      <c r="C230" s="34"/>
      <c r="D230" s="18"/>
      <c r="E230" s="148" t="s">
        <v>100</v>
      </c>
      <c r="F230" s="162">
        <f>'Fjärrvärmestatistik 2012'!BV189</f>
        <v>0</v>
      </c>
      <c r="G230" s="162">
        <f>'Fjärrvärmestatistik 2012'!BW189</f>
        <v>0.96918004283200099</v>
      </c>
      <c r="H230" s="162">
        <f>'Fjärrvärmestatistik 2012'!BX189</f>
        <v>3.0819957167998978E-2</v>
      </c>
      <c r="I230" s="18"/>
      <c r="J230" s="18"/>
      <c r="K230" s="18"/>
      <c r="L230" s="18"/>
      <c r="M230" s="18"/>
      <c r="N230" s="18"/>
      <c r="O230" s="18"/>
      <c r="P230" s="18"/>
      <c r="Q230" s="18"/>
      <c r="R230" s="18"/>
      <c r="S230" s="18"/>
      <c r="T230" s="18"/>
      <c r="U230" s="18"/>
      <c r="V230" s="18"/>
      <c r="W230" s="18"/>
      <c r="X230" s="18"/>
      <c r="Y230" s="18"/>
      <c r="Z230" s="18"/>
      <c r="AA230" s="18"/>
      <c r="AB230" s="18"/>
    </row>
    <row r="231" spans="1:28" ht="15" hidden="1" x14ac:dyDescent="0.25">
      <c r="A231" s="18"/>
      <c r="B231" s="18"/>
      <c r="C231" s="34"/>
      <c r="D231" s="18"/>
      <c r="E231" s="148" t="s">
        <v>79</v>
      </c>
      <c r="F231" s="162">
        <f>'Fjärrvärmestatistik 2012'!BV190</f>
        <v>9.04769728865846E-5</v>
      </c>
      <c r="G231" s="162">
        <f>'Fjärrvärmestatistik 2012'!BW190</f>
        <v>0.83828979460762076</v>
      </c>
      <c r="H231" s="162">
        <f>'Fjärrvärmestatistik 2012'!BX190</f>
        <v>0.16161972841949276</v>
      </c>
      <c r="I231" s="18"/>
      <c r="J231" s="18"/>
      <c r="K231" s="18"/>
      <c r="L231" s="18"/>
      <c r="M231" s="18"/>
      <c r="N231" s="18"/>
      <c r="O231" s="18"/>
      <c r="P231" s="18"/>
      <c r="Q231" s="18"/>
      <c r="R231" s="18"/>
      <c r="S231" s="18"/>
      <c r="T231" s="18"/>
      <c r="U231" s="18"/>
      <c r="V231" s="18"/>
      <c r="W231" s="18"/>
      <c r="X231" s="18"/>
      <c r="Y231" s="18"/>
      <c r="Z231" s="18"/>
      <c r="AA231" s="18"/>
      <c r="AB231" s="18"/>
    </row>
    <row r="232" spans="1:28" ht="15" hidden="1" x14ac:dyDescent="0.25">
      <c r="A232" s="18"/>
      <c r="B232" s="18"/>
      <c r="C232" s="34"/>
      <c r="D232" s="18"/>
      <c r="E232" s="148" t="s">
        <v>161</v>
      </c>
      <c r="F232" s="162">
        <f>'Fjärrvärmestatistik 2012'!BV191</f>
        <v>0</v>
      </c>
      <c r="G232" s="162">
        <f>'Fjärrvärmestatistik 2012'!BW191</f>
        <v>0.84611002604166674</v>
      </c>
      <c r="H232" s="162">
        <f>'Fjärrvärmestatistik 2012'!BX191</f>
        <v>0.15388997395833334</v>
      </c>
      <c r="I232" s="18"/>
      <c r="J232" s="18"/>
      <c r="K232" s="18"/>
      <c r="L232" s="18"/>
      <c r="M232" s="18"/>
      <c r="N232" s="18"/>
      <c r="O232" s="18"/>
      <c r="P232" s="18"/>
      <c r="Q232" s="18"/>
      <c r="R232" s="18"/>
      <c r="S232" s="18"/>
      <c r="T232" s="18"/>
      <c r="U232" s="18"/>
      <c r="V232" s="18"/>
      <c r="W232" s="18"/>
      <c r="X232" s="18"/>
      <c r="Y232" s="18"/>
      <c r="Z232" s="18"/>
      <c r="AA232" s="18"/>
      <c r="AB232" s="18"/>
    </row>
    <row r="233" spans="1:28" ht="15" hidden="1" x14ac:dyDescent="0.25">
      <c r="A233" s="18"/>
      <c r="B233" s="18"/>
      <c r="C233" s="34"/>
      <c r="D233" s="18"/>
      <c r="E233" s="148" t="s">
        <v>162</v>
      </c>
      <c r="F233" s="162">
        <f>'Fjärrvärmestatistik 2012'!BV192</f>
        <v>0</v>
      </c>
      <c r="G233" s="162">
        <f>'Fjärrvärmestatistik 2012'!BW192</f>
        <v>0.82271844660194171</v>
      </c>
      <c r="H233" s="162">
        <f>'Fjärrvärmestatistik 2012'!BX192</f>
        <v>0.17728155339805823</v>
      </c>
      <c r="I233" s="18"/>
      <c r="J233" s="18"/>
      <c r="K233" s="18"/>
      <c r="L233" s="18"/>
      <c r="M233" s="18"/>
      <c r="N233" s="18"/>
      <c r="O233" s="18"/>
      <c r="P233" s="18"/>
      <c r="Q233" s="18"/>
      <c r="R233" s="18"/>
      <c r="S233" s="18"/>
      <c r="T233" s="18"/>
      <c r="U233" s="18"/>
      <c r="V233" s="18"/>
      <c r="W233" s="18"/>
      <c r="X233" s="18"/>
      <c r="Y233" s="18"/>
      <c r="Z233" s="18"/>
      <c r="AA233" s="18"/>
      <c r="AB233" s="18"/>
    </row>
    <row r="234" spans="1:28" ht="15" hidden="1" x14ac:dyDescent="0.25">
      <c r="A234" s="18"/>
      <c r="B234" s="18"/>
      <c r="C234" s="34"/>
      <c r="D234" s="18"/>
      <c r="E234" s="148" t="s">
        <v>634</v>
      </c>
      <c r="F234" s="162">
        <f>'Fjärrvärmestatistik 2012'!BV193</f>
        <v>0</v>
      </c>
      <c r="G234" s="162">
        <f>'Fjärrvärmestatistik 2012'!BW193</f>
        <v>0.78470919695130825</v>
      </c>
      <c r="H234" s="162">
        <f>'Fjärrvärmestatistik 2012'!BX193</f>
        <v>0.21529080304869175</v>
      </c>
      <c r="I234" s="18"/>
      <c r="J234" s="18"/>
      <c r="K234" s="18"/>
      <c r="L234" s="18"/>
      <c r="M234" s="18"/>
      <c r="N234" s="18"/>
      <c r="O234" s="18"/>
      <c r="P234" s="18"/>
      <c r="Q234" s="18"/>
      <c r="R234" s="18"/>
      <c r="S234" s="18"/>
      <c r="T234" s="18"/>
      <c r="U234" s="18"/>
      <c r="V234" s="18"/>
      <c r="W234" s="18"/>
      <c r="X234" s="18"/>
      <c r="Y234" s="18"/>
      <c r="Z234" s="18"/>
      <c r="AA234" s="18"/>
      <c r="AB234" s="18"/>
    </row>
    <row r="235" spans="1:28" ht="15" hidden="1" x14ac:dyDescent="0.25">
      <c r="A235" s="18"/>
      <c r="B235" s="18"/>
      <c r="C235" s="34"/>
      <c r="D235" s="18"/>
      <c r="E235" s="148" t="s">
        <v>303</v>
      </c>
      <c r="F235" s="162">
        <f>'Fjärrvärmestatistik 2012'!BV194</f>
        <v>0</v>
      </c>
      <c r="G235" s="162">
        <f>'Fjärrvärmestatistik 2012'!BW194</f>
        <v>0.84949494949494953</v>
      </c>
      <c r="H235" s="162">
        <f>'Fjärrvärmestatistik 2012'!BX194</f>
        <v>0.15050505050505053</v>
      </c>
      <c r="I235" s="18"/>
      <c r="J235" s="18"/>
      <c r="K235" s="18"/>
      <c r="L235" s="18"/>
      <c r="M235" s="18"/>
      <c r="N235" s="18"/>
      <c r="O235" s="18"/>
      <c r="P235" s="18"/>
      <c r="Q235" s="18"/>
      <c r="R235" s="18"/>
      <c r="S235" s="18"/>
      <c r="T235" s="18"/>
      <c r="U235" s="18"/>
      <c r="V235" s="18"/>
      <c r="W235" s="18"/>
      <c r="X235" s="18"/>
      <c r="Y235" s="18"/>
      <c r="Z235" s="18"/>
      <c r="AA235" s="18"/>
      <c r="AB235" s="18"/>
    </row>
    <row r="236" spans="1:28" ht="15" hidden="1" x14ac:dyDescent="0.25">
      <c r="A236" s="18"/>
      <c r="B236" s="18"/>
      <c r="C236" s="34"/>
      <c r="D236" s="18"/>
      <c r="E236" s="148" t="s">
        <v>304</v>
      </c>
      <c r="F236" s="162">
        <f>'Fjärrvärmestatistik 2012'!BV195</f>
        <v>0</v>
      </c>
      <c r="G236" s="162">
        <f>'Fjärrvärmestatistik 2012'!BW195</f>
        <v>0.81134917267713191</v>
      </c>
      <c r="H236" s="162">
        <f>'Fjärrvärmestatistik 2012'!BX195</f>
        <v>0.18865082732286803</v>
      </c>
      <c r="I236" s="18"/>
      <c r="J236" s="18"/>
      <c r="K236" s="18"/>
      <c r="L236" s="18"/>
      <c r="M236" s="18"/>
      <c r="N236" s="18"/>
      <c r="O236" s="18"/>
      <c r="P236" s="18"/>
      <c r="Q236" s="18"/>
      <c r="R236" s="18"/>
      <c r="S236" s="18"/>
      <c r="T236" s="18"/>
      <c r="U236" s="18"/>
      <c r="V236" s="18"/>
      <c r="W236" s="18"/>
      <c r="X236" s="18"/>
      <c r="Y236" s="18"/>
      <c r="Z236" s="18"/>
      <c r="AA236" s="18"/>
      <c r="AB236" s="18"/>
    </row>
    <row r="237" spans="1:28" ht="15" hidden="1" x14ac:dyDescent="0.25">
      <c r="A237" s="18"/>
      <c r="B237" s="18"/>
      <c r="C237" s="34"/>
      <c r="D237" s="18"/>
      <c r="E237" s="148" t="s">
        <v>306</v>
      </c>
      <c r="F237" s="162">
        <f>'Fjärrvärmestatistik 2012'!BV196</f>
        <v>0</v>
      </c>
      <c r="G237" s="162">
        <f>'Fjärrvärmestatistik 2012'!BW196</f>
        <v>0.9882352941176471</v>
      </c>
      <c r="H237" s="162">
        <f>'Fjärrvärmestatistik 2012'!BX196</f>
        <v>1.1764705882352944E-2</v>
      </c>
      <c r="I237" s="18"/>
      <c r="J237" s="18"/>
      <c r="K237" s="18"/>
      <c r="L237" s="18"/>
      <c r="M237" s="18"/>
      <c r="N237" s="18"/>
      <c r="O237" s="18"/>
      <c r="P237" s="18"/>
      <c r="Q237" s="18"/>
      <c r="R237" s="18"/>
      <c r="S237" s="18"/>
      <c r="T237" s="18"/>
      <c r="U237" s="18"/>
      <c r="V237" s="18"/>
      <c r="W237" s="18"/>
      <c r="X237" s="18"/>
      <c r="Y237" s="18"/>
      <c r="Z237" s="18"/>
      <c r="AA237" s="18"/>
      <c r="AB237" s="18"/>
    </row>
    <row r="238" spans="1:28" ht="15" hidden="1" x14ac:dyDescent="0.25">
      <c r="A238" s="18"/>
      <c r="B238" s="18"/>
      <c r="C238" s="34"/>
      <c r="D238" s="18"/>
      <c r="E238" s="148" t="s">
        <v>163</v>
      </c>
      <c r="F238" s="162">
        <f>'Fjärrvärmestatistik 2012'!BV197</f>
        <v>0</v>
      </c>
      <c r="G238" s="162">
        <f>'Fjärrvärmestatistik 2012'!BW197</f>
        <v>0.98815028901734103</v>
      </c>
      <c r="H238" s="162">
        <f>'Fjärrvärmestatistik 2012'!BX197</f>
        <v>1.1849710982658962E-2</v>
      </c>
      <c r="I238" s="18"/>
      <c r="J238" s="18"/>
      <c r="K238" s="18"/>
      <c r="L238" s="18"/>
      <c r="M238" s="18"/>
      <c r="N238" s="18"/>
      <c r="O238" s="18"/>
      <c r="P238" s="18"/>
      <c r="Q238" s="18"/>
      <c r="R238" s="18"/>
      <c r="S238" s="18"/>
      <c r="T238" s="18"/>
      <c r="U238" s="18"/>
      <c r="V238" s="18"/>
      <c r="W238" s="18"/>
      <c r="X238" s="18"/>
      <c r="Y238" s="18"/>
      <c r="Z238" s="18"/>
      <c r="AA238" s="18"/>
      <c r="AB238" s="18"/>
    </row>
    <row r="239" spans="1:28" ht="15" hidden="1" x14ac:dyDescent="0.25">
      <c r="A239" s="18"/>
      <c r="B239" s="18"/>
      <c r="C239" s="34"/>
      <c r="D239" s="18"/>
      <c r="E239" s="148" t="s">
        <v>307</v>
      </c>
      <c r="F239" s="162">
        <f>'Fjärrvärmestatistik 2012'!BV198</f>
        <v>0</v>
      </c>
      <c r="G239" s="162">
        <f>'Fjärrvärmestatistik 2012'!BW198</f>
        <v>0</v>
      </c>
      <c r="H239" s="162">
        <f>'Fjärrvärmestatistik 2012'!BX198</f>
        <v>0</v>
      </c>
      <c r="I239" s="18"/>
      <c r="J239" s="18"/>
      <c r="K239" s="18"/>
      <c r="L239" s="18"/>
      <c r="M239" s="18"/>
      <c r="N239" s="18"/>
      <c r="O239" s="18"/>
      <c r="P239" s="18"/>
      <c r="Q239" s="18"/>
      <c r="R239" s="18"/>
      <c r="S239" s="18"/>
      <c r="T239" s="18"/>
      <c r="U239" s="18"/>
      <c r="V239" s="18"/>
      <c r="W239" s="18"/>
      <c r="X239" s="18"/>
      <c r="Y239" s="18"/>
      <c r="Z239" s="18"/>
      <c r="AA239" s="18"/>
      <c r="AB239" s="18"/>
    </row>
    <row r="240" spans="1:28" ht="15" hidden="1" x14ac:dyDescent="0.25">
      <c r="A240" s="18"/>
      <c r="B240" s="18"/>
      <c r="C240" s="34"/>
      <c r="D240" s="18"/>
      <c r="E240" s="148" t="s">
        <v>699</v>
      </c>
      <c r="F240" s="162">
        <f>'Fjärrvärmestatistik 2012'!BV199</f>
        <v>0</v>
      </c>
      <c r="G240" s="162">
        <f>'Fjärrvärmestatistik 2012'!BW199</f>
        <v>0.98057851239669414</v>
      </c>
      <c r="H240" s="162">
        <f>'Fjärrvärmestatistik 2012'!BX199</f>
        <v>1.9421487603305785E-2</v>
      </c>
      <c r="I240" s="18"/>
      <c r="J240" s="18"/>
      <c r="K240" s="18"/>
      <c r="L240" s="18"/>
      <c r="M240" s="18"/>
      <c r="N240" s="18"/>
      <c r="O240" s="18"/>
      <c r="P240" s="18"/>
      <c r="Q240" s="18"/>
      <c r="R240" s="18"/>
      <c r="S240" s="18"/>
      <c r="T240" s="18"/>
      <c r="U240" s="18"/>
      <c r="V240" s="18"/>
      <c r="W240" s="18"/>
      <c r="X240" s="18"/>
      <c r="Y240" s="18"/>
      <c r="Z240" s="18"/>
      <c r="AA240" s="18"/>
      <c r="AB240" s="18"/>
    </row>
    <row r="241" spans="1:28" ht="15" hidden="1" x14ac:dyDescent="0.25">
      <c r="A241" s="18"/>
      <c r="B241" s="18"/>
      <c r="C241" s="34"/>
      <c r="D241" s="18"/>
      <c r="E241" s="148" t="s">
        <v>156</v>
      </c>
      <c r="F241" s="162">
        <f>'Fjärrvärmestatistik 2012'!BV200</f>
        <v>0.23282390475099965</v>
      </c>
      <c r="G241" s="162">
        <f>'Fjärrvärmestatistik 2012'!BW200</f>
        <v>0.47852687802676691</v>
      </c>
      <c r="H241" s="162">
        <f>'Fjärrvärmestatistik 2012'!BX200</f>
        <v>0.28864921722223347</v>
      </c>
      <c r="I241" s="18"/>
      <c r="J241" s="18"/>
      <c r="K241" s="18"/>
      <c r="L241" s="18"/>
      <c r="M241" s="18"/>
      <c r="N241" s="18"/>
      <c r="O241" s="18"/>
      <c r="P241" s="18"/>
      <c r="Q241" s="18"/>
      <c r="R241" s="18"/>
      <c r="S241" s="18"/>
      <c r="T241" s="18"/>
      <c r="U241" s="18"/>
      <c r="V241" s="18"/>
      <c r="W241" s="18"/>
      <c r="X241" s="18"/>
      <c r="Y241" s="18"/>
      <c r="Z241" s="18"/>
      <c r="AA241" s="18"/>
      <c r="AB241" s="18"/>
    </row>
    <row r="242" spans="1:28" ht="15" hidden="1" x14ac:dyDescent="0.25">
      <c r="A242" s="18"/>
      <c r="B242" s="18"/>
      <c r="C242" s="34"/>
      <c r="D242" s="18"/>
      <c r="E242" s="148" t="s">
        <v>165</v>
      </c>
      <c r="F242" s="162">
        <f>'Fjärrvärmestatistik 2012'!BV201</f>
        <v>0</v>
      </c>
      <c r="G242" s="162">
        <f>'Fjärrvärmestatistik 2012'!BW201</f>
        <v>0.99068322981366463</v>
      </c>
      <c r="H242" s="162">
        <f>'Fjärrvärmestatistik 2012'!BX201</f>
        <v>9.316770186335404E-3</v>
      </c>
      <c r="I242" s="18"/>
      <c r="J242" s="18"/>
      <c r="K242" s="18"/>
      <c r="L242" s="18"/>
      <c r="M242" s="18"/>
      <c r="N242" s="18"/>
      <c r="O242" s="18"/>
      <c r="P242" s="18"/>
      <c r="Q242" s="18"/>
      <c r="R242" s="18"/>
      <c r="S242" s="18"/>
      <c r="T242" s="18"/>
      <c r="U242" s="18"/>
      <c r="V242" s="18"/>
      <c r="W242" s="18"/>
      <c r="X242" s="18"/>
      <c r="Y242" s="18"/>
      <c r="Z242" s="18"/>
      <c r="AA242" s="18"/>
      <c r="AB242" s="18"/>
    </row>
    <row r="243" spans="1:28" ht="15" hidden="1" x14ac:dyDescent="0.25">
      <c r="A243" s="18"/>
      <c r="B243" s="18"/>
      <c r="C243" s="34"/>
      <c r="D243" s="18"/>
      <c r="E243" s="148" t="s">
        <v>166</v>
      </c>
      <c r="F243" s="162">
        <f>'Fjärrvärmestatistik 2012'!BV202</f>
        <v>0</v>
      </c>
      <c r="G243" s="162">
        <f>'Fjärrvärmestatistik 2012'!BW202</f>
        <v>0.99436186570989238</v>
      </c>
      <c r="H243" s="162">
        <f>'Fjärrvärmestatistik 2012'!BX202</f>
        <v>5.6381342901076388E-3</v>
      </c>
      <c r="I243" s="18"/>
      <c r="J243" s="18"/>
      <c r="K243" s="18"/>
      <c r="L243" s="18"/>
      <c r="M243" s="18"/>
      <c r="N243" s="18"/>
      <c r="O243" s="18"/>
      <c r="P243" s="18"/>
      <c r="Q243" s="18"/>
      <c r="R243" s="18"/>
      <c r="S243" s="18"/>
      <c r="T243" s="18"/>
      <c r="U243" s="18"/>
      <c r="V243" s="18"/>
      <c r="W243" s="18"/>
      <c r="X243" s="18"/>
      <c r="Y243" s="18"/>
      <c r="Z243" s="18"/>
      <c r="AA243" s="18"/>
      <c r="AB243" s="18"/>
    </row>
    <row r="244" spans="1:28" ht="15" hidden="1" x14ac:dyDescent="0.25">
      <c r="A244" s="18"/>
      <c r="B244" s="18"/>
      <c r="C244" s="34"/>
      <c r="D244" s="18"/>
      <c r="E244" s="148" t="s">
        <v>128</v>
      </c>
      <c r="F244" s="162">
        <f>'Fjärrvärmestatistik 2012'!BV203</f>
        <v>0.10467595700071568</v>
      </c>
      <c r="G244" s="162">
        <f>'Fjärrvärmestatistik 2012'!BW203</f>
        <v>0.39739760516041717</v>
      </c>
      <c r="H244" s="162">
        <f>'Fjärrvärmestatistik 2012'!BX203</f>
        <v>0.4979264378388672</v>
      </c>
      <c r="I244" s="18"/>
      <c r="J244" s="18"/>
      <c r="K244" s="18"/>
      <c r="L244" s="18"/>
      <c r="M244" s="18"/>
      <c r="N244" s="18"/>
      <c r="O244" s="18"/>
      <c r="P244" s="18"/>
      <c r="Q244" s="18"/>
      <c r="R244" s="18"/>
      <c r="S244" s="18"/>
      <c r="T244" s="18"/>
      <c r="U244" s="18"/>
      <c r="V244" s="18"/>
      <c r="W244" s="18"/>
      <c r="X244" s="18"/>
      <c r="Y244" s="18"/>
      <c r="Z244" s="18"/>
      <c r="AA244" s="18"/>
      <c r="AB244" s="18"/>
    </row>
    <row r="245" spans="1:28" ht="15" hidden="1" x14ac:dyDescent="0.25">
      <c r="A245" s="18"/>
      <c r="B245" s="18"/>
      <c r="C245" s="32"/>
      <c r="D245" s="18"/>
      <c r="E245" s="148" t="s">
        <v>636</v>
      </c>
      <c r="F245" s="162">
        <f>'Fjärrvärmestatistik 2012'!BV204</f>
        <v>0</v>
      </c>
      <c r="G245" s="162">
        <f>'Fjärrvärmestatistik 2012'!BW204</f>
        <v>0.96073181615350289</v>
      </c>
      <c r="H245" s="162">
        <f>'Fjärrvärmestatistik 2012'!BX204</f>
        <v>3.9268183846497107E-2</v>
      </c>
      <c r="I245" s="18"/>
      <c r="J245" s="18"/>
      <c r="K245" s="18"/>
      <c r="L245" s="18"/>
      <c r="M245" s="18"/>
      <c r="N245" s="18"/>
      <c r="O245" s="18"/>
      <c r="P245" s="18"/>
      <c r="Q245" s="18"/>
      <c r="R245" s="18"/>
      <c r="S245" s="18"/>
      <c r="T245" s="18"/>
      <c r="U245" s="18"/>
      <c r="V245" s="18"/>
      <c r="W245" s="18"/>
      <c r="X245" s="18"/>
      <c r="Y245" s="18"/>
      <c r="Z245" s="18"/>
      <c r="AA245" s="18"/>
      <c r="AB245" s="18"/>
    </row>
    <row r="246" spans="1:28" ht="15" hidden="1" x14ac:dyDescent="0.25">
      <c r="A246" s="18"/>
      <c r="B246" s="18"/>
      <c r="C246" s="34"/>
      <c r="D246" s="18"/>
      <c r="E246" s="148" t="s">
        <v>167</v>
      </c>
      <c r="F246" s="162">
        <f>'Fjärrvärmestatistik 2012'!BV205</f>
        <v>0</v>
      </c>
      <c r="G246" s="162">
        <f>'Fjärrvärmestatistik 2012'!BW205</f>
        <v>0.96473484848484836</v>
      </c>
      <c r="H246" s="162">
        <f>'Fjärrvärmestatistik 2012'!BX205</f>
        <v>3.5265151515151513E-2</v>
      </c>
      <c r="I246" s="18"/>
      <c r="J246" s="18"/>
      <c r="K246" s="18"/>
      <c r="L246" s="18"/>
      <c r="M246" s="18"/>
      <c r="N246" s="18"/>
      <c r="O246" s="18"/>
      <c r="P246" s="18"/>
      <c r="Q246" s="18"/>
      <c r="R246" s="18"/>
      <c r="S246" s="18"/>
      <c r="T246" s="18"/>
      <c r="U246" s="18"/>
      <c r="V246" s="18"/>
      <c r="W246" s="18"/>
      <c r="X246" s="18"/>
      <c r="Y246" s="18"/>
      <c r="Z246" s="18"/>
      <c r="AA246" s="18"/>
      <c r="AB246" s="18"/>
    </row>
    <row r="247" spans="1:28" ht="15" hidden="1" x14ac:dyDescent="0.25">
      <c r="A247" s="18"/>
      <c r="B247" s="18"/>
      <c r="C247" s="34"/>
      <c r="D247" s="18"/>
      <c r="E247" s="148" t="s">
        <v>168</v>
      </c>
      <c r="F247" s="162">
        <f>'Fjärrvärmestatistik 2012'!BV206</f>
        <v>0</v>
      </c>
      <c r="G247" s="162">
        <f>'Fjärrvärmestatistik 2012'!BW206</f>
        <v>0.88498981670061105</v>
      </c>
      <c r="H247" s="162">
        <f>'Fjärrvärmestatistik 2012'!BX206</f>
        <v>0.11501018329938904</v>
      </c>
      <c r="I247" s="18"/>
      <c r="J247" s="18"/>
      <c r="K247" s="18"/>
      <c r="L247" s="18"/>
      <c r="M247" s="18"/>
      <c r="N247" s="18"/>
      <c r="O247" s="18"/>
      <c r="P247" s="18"/>
      <c r="Q247" s="18"/>
      <c r="R247" s="18"/>
      <c r="S247" s="18"/>
      <c r="T247" s="18"/>
      <c r="U247" s="18"/>
      <c r="V247" s="18"/>
      <c r="W247" s="18"/>
      <c r="X247" s="18"/>
      <c r="Y247" s="18"/>
      <c r="Z247" s="18"/>
      <c r="AA247" s="18"/>
      <c r="AB247" s="18"/>
    </row>
    <row r="248" spans="1:28" ht="15" hidden="1" x14ac:dyDescent="0.25">
      <c r="A248" s="18"/>
      <c r="B248" s="18"/>
      <c r="C248" s="34"/>
      <c r="D248" s="18"/>
      <c r="E248" s="148" t="s">
        <v>106</v>
      </c>
      <c r="F248" s="162">
        <f>'Fjärrvärmestatistik 2012'!BV207</f>
        <v>0</v>
      </c>
      <c r="G248" s="162">
        <f>'Fjärrvärmestatistik 2012'!BW207</f>
        <v>0.91734972677595628</v>
      </c>
      <c r="H248" s="162">
        <f>'Fjärrvärmestatistik 2012'!BX207</f>
        <v>8.2650273224043724E-2</v>
      </c>
      <c r="I248" s="18"/>
      <c r="J248" s="18"/>
      <c r="K248" s="18"/>
      <c r="L248" s="18"/>
      <c r="M248" s="18"/>
      <c r="N248" s="18"/>
      <c r="O248" s="18"/>
      <c r="P248" s="18"/>
      <c r="Q248" s="18"/>
      <c r="R248" s="18"/>
      <c r="S248" s="18"/>
      <c r="T248" s="18"/>
      <c r="U248" s="18"/>
      <c r="V248" s="18"/>
      <c r="W248" s="18"/>
      <c r="X248" s="18"/>
      <c r="Y248" s="18"/>
      <c r="Z248" s="18"/>
      <c r="AA248" s="18"/>
      <c r="AB248" s="18"/>
    </row>
    <row r="249" spans="1:28" ht="15" hidden="1" x14ac:dyDescent="0.25">
      <c r="A249" s="18"/>
      <c r="B249" s="18"/>
      <c r="C249" s="32"/>
      <c r="D249" s="18"/>
      <c r="E249" s="148" t="s">
        <v>691</v>
      </c>
      <c r="F249" s="162">
        <f>'Fjärrvärmestatistik 2012'!BV208</f>
        <v>0</v>
      </c>
      <c r="G249" s="162">
        <f>'Fjärrvärmestatistik 2012'!BW208</f>
        <v>0</v>
      </c>
      <c r="H249" s="162">
        <f>'Fjärrvärmestatistik 2012'!BX208</f>
        <v>0</v>
      </c>
      <c r="I249" s="18"/>
      <c r="J249" s="18"/>
      <c r="K249" s="18"/>
      <c r="L249" s="18"/>
      <c r="M249" s="18"/>
      <c r="N249" s="18"/>
      <c r="O249" s="18"/>
      <c r="P249" s="18"/>
      <c r="Q249" s="18"/>
      <c r="R249" s="18"/>
      <c r="S249" s="18"/>
      <c r="T249" s="18"/>
      <c r="U249" s="18"/>
      <c r="V249" s="18"/>
      <c r="W249" s="18"/>
      <c r="X249" s="18"/>
      <c r="Y249" s="18"/>
      <c r="Z249" s="18"/>
      <c r="AA249" s="18"/>
      <c r="AB249" s="18"/>
    </row>
    <row r="250" spans="1:28" ht="15" hidden="1" x14ac:dyDescent="0.25">
      <c r="A250" s="18"/>
      <c r="B250" s="18"/>
      <c r="C250" s="34"/>
      <c r="D250" s="18"/>
      <c r="E250" s="148" t="s">
        <v>308</v>
      </c>
      <c r="F250" s="162">
        <f>'Fjärrvärmestatistik 2012'!BV209</f>
        <v>0</v>
      </c>
      <c r="G250" s="162">
        <f>'Fjärrvärmestatistik 2012'!BW209</f>
        <v>0.94254545454545458</v>
      </c>
      <c r="H250" s="162">
        <f>'Fjärrvärmestatistik 2012'!BX209</f>
        <v>5.7454545454545473E-2</v>
      </c>
      <c r="I250" s="18"/>
      <c r="J250" s="18"/>
      <c r="K250" s="18"/>
      <c r="L250" s="18"/>
      <c r="M250" s="18"/>
      <c r="N250" s="18"/>
      <c r="O250" s="18"/>
      <c r="P250" s="18"/>
      <c r="Q250" s="18"/>
      <c r="R250" s="18"/>
      <c r="S250" s="18"/>
      <c r="T250" s="18"/>
      <c r="U250" s="18"/>
      <c r="V250" s="18"/>
      <c r="W250" s="18"/>
      <c r="X250" s="18"/>
      <c r="Y250" s="18"/>
      <c r="Z250" s="18"/>
      <c r="AA250" s="18"/>
      <c r="AB250" s="18"/>
    </row>
    <row r="251" spans="1:28" ht="15" hidden="1" x14ac:dyDescent="0.25">
      <c r="A251" s="18"/>
      <c r="B251" s="18"/>
      <c r="C251" s="32"/>
      <c r="D251" s="18"/>
      <c r="E251" s="148" t="s">
        <v>421</v>
      </c>
      <c r="F251" s="162">
        <f>'Fjärrvärmestatistik 2012'!BV210</f>
        <v>0</v>
      </c>
      <c r="G251" s="162">
        <f>'Fjärrvärmestatistik 2012'!BW210</f>
        <v>0.99125127161749738</v>
      </c>
      <c r="H251" s="162">
        <f>'Fjärrvärmestatistik 2012'!BX210</f>
        <v>8.7487283825025443E-3</v>
      </c>
      <c r="I251" s="18"/>
      <c r="J251" s="18"/>
      <c r="K251" s="18"/>
      <c r="L251" s="18"/>
      <c r="M251" s="18"/>
      <c r="N251" s="18"/>
      <c r="O251" s="18"/>
      <c r="P251" s="18"/>
      <c r="Q251" s="18"/>
      <c r="R251" s="18"/>
      <c r="S251" s="18"/>
      <c r="T251" s="18"/>
      <c r="U251" s="18"/>
      <c r="V251" s="18"/>
      <c r="W251" s="18"/>
      <c r="X251" s="18"/>
      <c r="Y251" s="18"/>
      <c r="Z251" s="18"/>
      <c r="AA251" s="18"/>
      <c r="AB251" s="18"/>
    </row>
    <row r="252" spans="1:28" ht="15" hidden="1" x14ac:dyDescent="0.25">
      <c r="A252" s="18"/>
      <c r="B252" s="18"/>
      <c r="C252" s="34"/>
      <c r="D252" s="18"/>
      <c r="E252" s="148" t="s">
        <v>639</v>
      </c>
      <c r="F252" s="162">
        <f>'Fjärrvärmestatistik 2012'!BV211</f>
        <v>7.06226379222019E-2</v>
      </c>
      <c r="G252" s="162">
        <f>'Fjärrvärmestatistik 2012'!BW211</f>
        <v>0.56089606154368321</v>
      </c>
      <c r="H252" s="162">
        <f>'Fjärrvärmestatistik 2012'!BX211</f>
        <v>0.36848130053411488</v>
      </c>
      <c r="I252" s="18"/>
      <c r="J252" s="18"/>
      <c r="K252" s="18"/>
      <c r="L252" s="18"/>
      <c r="M252" s="18"/>
      <c r="N252" s="18"/>
      <c r="O252" s="18"/>
      <c r="P252" s="18"/>
      <c r="Q252" s="18"/>
      <c r="R252" s="18"/>
      <c r="S252" s="18"/>
      <c r="T252" s="18"/>
      <c r="U252" s="18"/>
      <c r="V252" s="18"/>
      <c r="W252" s="18"/>
      <c r="X252" s="18"/>
      <c r="Y252" s="18"/>
      <c r="Z252" s="18"/>
      <c r="AA252" s="18"/>
      <c r="AB252" s="18"/>
    </row>
    <row r="253" spans="1:28" ht="15" hidden="1" x14ac:dyDescent="0.25">
      <c r="A253" s="18"/>
      <c r="B253" s="18"/>
      <c r="C253" s="34"/>
      <c r="D253" s="18"/>
      <c r="E253" s="148" t="s">
        <v>701</v>
      </c>
      <c r="F253" s="162">
        <f>'Fjärrvärmestatistik 2012'!BV212</f>
        <v>0</v>
      </c>
      <c r="G253" s="162">
        <f>'Fjärrvärmestatistik 2012'!BW212</f>
        <v>0.97852031094211112</v>
      </c>
      <c r="H253" s="162">
        <f>'Fjärrvärmestatistik 2012'!BX212</f>
        <v>2.1479689057888829E-2</v>
      </c>
      <c r="I253" s="18"/>
      <c r="J253" s="18"/>
      <c r="K253" s="18"/>
      <c r="L253" s="18"/>
      <c r="M253" s="18"/>
      <c r="N253" s="18"/>
      <c r="O253" s="18"/>
      <c r="P253" s="18"/>
      <c r="Q253" s="18"/>
      <c r="R253" s="18"/>
      <c r="S253" s="18"/>
      <c r="T253" s="18"/>
      <c r="U253" s="18"/>
      <c r="V253" s="18"/>
      <c r="W253" s="18"/>
      <c r="X253" s="18"/>
      <c r="Y253" s="18"/>
      <c r="Z253" s="18"/>
      <c r="AA253" s="18"/>
      <c r="AB253" s="18"/>
    </row>
    <row r="254" spans="1:28" ht="15" hidden="1" x14ac:dyDescent="0.25">
      <c r="A254" s="18"/>
      <c r="B254" s="18"/>
      <c r="C254" s="34"/>
      <c r="D254" s="18"/>
      <c r="E254" s="148" t="s">
        <v>96</v>
      </c>
      <c r="F254" s="162">
        <f>'Fjärrvärmestatistik 2012'!BV213</f>
        <v>0</v>
      </c>
      <c r="G254" s="162">
        <f>'Fjärrvärmestatistik 2012'!BW213</f>
        <v>0</v>
      </c>
      <c r="H254" s="162">
        <f>'Fjärrvärmestatistik 2012'!BX213</f>
        <v>0</v>
      </c>
      <c r="I254" s="18"/>
      <c r="J254" s="18"/>
      <c r="K254" s="18"/>
      <c r="L254" s="18"/>
      <c r="M254" s="18"/>
      <c r="N254" s="18"/>
      <c r="O254" s="18"/>
      <c r="P254" s="18"/>
      <c r="Q254" s="18"/>
      <c r="R254" s="18"/>
      <c r="S254" s="18"/>
      <c r="T254" s="18"/>
      <c r="U254" s="18"/>
      <c r="V254" s="18"/>
      <c r="W254" s="18"/>
      <c r="X254" s="18"/>
      <c r="Y254" s="18"/>
      <c r="Z254" s="18"/>
      <c r="AA254" s="18"/>
      <c r="AB254" s="18"/>
    </row>
    <row r="255" spans="1:28" ht="15" hidden="1" x14ac:dyDescent="0.25">
      <c r="A255" s="18"/>
      <c r="B255" s="18"/>
      <c r="C255" s="34"/>
      <c r="D255" s="18"/>
      <c r="E255" s="148" t="s">
        <v>641</v>
      </c>
      <c r="F255" s="162">
        <f>'Fjärrvärmestatistik 2012'!BV214</f>
        <v>0</v>
      </c>
      <c r="G255" s="162">
        <f>'Fjärrvärmestatistik 2012'!BW214</f>
        <v>0.62365772933690455</v>
      </c>
      <c r="H255" s="162">
        <f>'Fjärrvärmestatistik 2012'!BX214</f>
        <v>0.37634227066309545</v>
      </c>
      <c r="I255" s="18"/>
      <c r="J255" s="18"/>
      <c r="K255" s="18"/>
      <c r="L255" s="18"/>
      <c r="M255" s="18"/>
      <c r="N255" s="18"/>
      <c r="O255" s="18"/>
      <c r="P255" s="18"/>
      <c r="Q255" s="18"/>
      <c r="R255" s="18"/>
      <c r="S255" s="18"/>
      <c r="T255" s="18"/>
      <c r="U255" s="18"/>
      <c r="V255" s="18"/>
      <c r="W255" s="18"/>
      <c r="X255" s="18"/>
      <c r="Y255" s="18"/>
      <c r="Z255" s="18"/>
      <c r="AA255" s="18"/>
      <c r="AB255" s="18"/>
    </row>
    <row r="256" spans="1:28" ht="15" hidden="1" x14ac:dyDescent="0.25">
      <c r="A256" s="18"/>
      <c r="B256" s="18"/>
      <c r="C256" s="34"/>
      <c r="D256" s="18"/>
      <c r="E256" s="148" t="s">
        <v>169</v>
      </c>
      <c r="F256" s="162">
        <f>'Fjärrvärmestatistik 2012'!BV215</f>
        <v>0</v>
      </c>
      <c r="G256" s="162">
        <f>'Fjärrvärmestatistik 2012'!BW215</f>
        <v>0.55000000000000004</v>
      </c>
      <c r="H256" s="162">
        <f>'Fjärrvärmestatistik 2012'!BX215</f>
        <v>0.44999999999999996</v>
      </c>
      <c r="I256" s="18"/>
      <c r="J256" s="18"/>
      <c r="K256" s="18"/>
      <c r="L256" s="18"/>
      <c r="M256" s="18"/>
      <c r="N256" s="18"/>
      <c r="O256" s="18"/>
      <c r="P256" s="18"/>
      <c r="Q256" s="18"/>
      <c r="R256" s="18"/>
      <c r="S256" s="18"/>
      <c r="T256" s="18"/>
      <c r="U256" s="18"/>
      <c r="V256" s="18"/>
      <c r="W256" s="18"/>
      <c r="X256" s="18"/>
      <c r="Y256" s="18"/>
      <c r="Z256" s="18"/>
      <c r="AA256" s="18"/>
      <c r="AB256" s="18"/>
    </row>
    <row r="257" spans="1:28" ht="15" hidden="1" x14ac:dyDescent="0.25">
      <c r="A257" s="18"/>
      <c r="B257" s="18"/>
      <c r="C257" s="32"/>
      <c r="D257" s="18"/>
      <c r="E257" s="148" t="s">
        <v>164</v>
      </c>
      <c r="F257" s="162">
        <f>'Fjärrvärmestatistik 2012'!BV216</f>
        <v>0</v>
      </c>
      <c r="G257" s="162">
        <f>'Fjärrvärmestatistik 2012'!BW216</f>
        <v>0.4807450753760148</v>
      </c>
      <c r="H257" s="162">
        <f>'Fjärrvärmestatistik 2012'!BX216</f>
        <v>0.51925492462398526</v>
      </c>
      <c r="I257" s="18"/>
      <c r="J257" s="18"/>
      <c r="K257" s="18"/>
      <c r="L257" s="18"/>
      <c r="M257" s="18"/>
      <c r="N257" s="18"/>
      <c r="O257" s="18"/>
      <c r="P257" s="18"/>
      <c r="Q257" s="18"/>
      <c r="R257" s="18"/>
      <c r="S257" s="18"/>
      <c r="T257" s="18"/>
      <c r="U257" s="18"/>
      <c r="V257" s="18"/>
      <c r="W257" s="18"/>
      <c r="X257" s="18"/>
      <c r="Y257" s="18"/>
      <c r="Z257" s="18"/>
      <c r="AA257" s="18"/>
      <c r="AB257" s="18"/>
    </row>
    <row r="258" spans="1:28" ht="15" hidden="1" x14ac:dyDescent="0.25">
      <c r="A258" s="18"/>
      <c r="B258" s="18"/>
      <c r="C258" s="34"/>
      <c r="D258" s="18"/>
      <c r="E258" s="148" t="s">
        <v>702</v>
      </c>
      <c r="F258" s="162">
        <f>'Fjärrvärmestatistik 2012'!BV217</f>
        <v>0</v>
      </c>
      <c r="G258" s="162">
        <f>'Fjärrvärmestatistik 2012'!BW217</f>
        <v>0</v>
      </c>
      <c r="H258" s="162">
        <f>'Fjärrvärmestatistik 2012'!BX217</f>
        <v>0</v>
      </c>
      <c r="I258" s="18"/>
      <c r="J258" s="18"/>
      <c r="K258" s="18"/>
      <c r="L258" s="18"/>
      <c r="M258" s="18"/>
      <c r="N258" s="18"/>
      <c r="O258" s="18"/>
      <c r="P258" s="18"/>
      <c r="Q258" s="18"/>
      <c r="R258" s="18"/>
      <c r="S258" s="18"/>
      <c r="T258" s="18"/>
      <c r="U258" s="18"/>
      <c r="V258" s="18"/>
      <c r="W258" s="18"/>
      <c r="X258" s="18"/>
      <c r="Y258" s="18"/>
      <c r="Z258" s="18"/>
      <c r="AA258" s="18"/>
      <c r="AB258" s="18"/>
    </row>
    <row r="259" spans="1:28" ht="15" hidden="1" x14ac:dyDescent="0.25">
      <c r="A259" s="18"/>
      <c r="B259" s="18"/>
      <c r="C259" s="34"/>
      <c r="D259" s="18"/>
      <c r="E259" s="148" t="s">
        <v>491</v>
      </c>
      <c r="F259" s="162">
        <f>'Fjärrvärmestatistik 2012'!BV218</f>
        <v>0</v>
      </c>
      <c r="G259" s="162">
        <f>'Fjärrvärmestatistik 2012'!BW218</f>
        <v>0.82046221911747574</v>
      </c>
      <c r="H259" s="162">
        <f>'Fjärrvärmestatistik 2012'!BX218</f>
        <v>0.17953778088252417</v>
      </c>
      <c r="I259" s="18"/>
      <c r="J259" s="18"/>
      <c r="K259" s="18"/>
      <c r="L259" s="18"/>
      <c r="M259" s="18"/>
      <c r="N259" s="18"/>
      <c r="O259" s="18"/>
      <c r="P259" s="18"/>
      <c r="Q259" s="18"/>
      <c r="R259" s="18"/>
      <c r="S259" s="18"/>
      <c r="T259" s="18"/>
      <c r="U259" s="18"/>
      <c r="V259" s="18"/>
      <c r="W259" s="18"/>
      <c r="X259" s="18"/>
      <c r="Y259" s="18"/>
      <c r="Z259" s="18"/>
      <c r="AA259" s="18"/>
      <c r="AB259" s="18"/>
    </row>
    <row r="260" spans="1:28" ht="15" hidden="1" x14ac:dyDescent="0.25">
      <c r="A260" s="18"/>
      <c r="B260" s="18"/>
      <c r="C260" s="32"/>
      <c r="D260" s="18"/>
      <c r="E260" s="148" t="s">
        <v>423</v>
      </c>
      <c r="F260" s="162">
        <f>'Fjärrvärmestatistik 2012'!BV219</f>
        <v>0</v>
      </c>
      <c r="G260" s="162">
        <f>'Fjärrvärmestatistik 2012'!BW219</f>
        <v>0.99313559322033906</v>
      </c>
      <c r="H260" s="162">
        <f>'Fjärrvärmestatistik 2012'!BX219</f>
        <v>6.864406779661018E-3</v>
      </c>
      <c r="I260" s="18"/>
      <c r="J260" s="18"/>
      <c r="K260" s="18"/>
      <c r="L260" s="18"/>
      <c r="M260" s="18"/>
      <c r="N260" s="18"/>
      <c r="O260" s="18"/>
      <c r="P260" s="18"/>
      <c r="Q260" s="18"/>
      <c r="R260" s="18"/>
      <c r="S260" s="18"/>
      <c r="T260" s="18"/>
      <c r="U260" s="18"/>
      <c r="V260" s="18"/>
      <c r="W260" s="18"/>
      <c r="X260" s="18"/>
      <c r="Y260" s="18"/>
      <c r="Z260" s="18"/>
      <c r="AA260" s="18"/>
      <c r="AB260" s="18"/>
    </row>
    <row r="261" spans="1:28" ht="15" hidden="1" x14ac:dyDescent="0.25">
      <c r="A261" s="18"/>
      <c r="B261" s="18"/>
      <c r="C261" s="32"/>
      <c r="D261" s="18"/>
      <c r="E261" s="148" t="s">
        <v>98</v>
      </c>
      <c r="F261" s="162">
        <f>'Fjärrvärmestatistik 2012'!BV220</f>
        <v>0</v>
      </c>
      <c r="G261" s="162">
        <f>'Fjärrvärmestatistik 2012'!BW220</f>
        <v>0.93035209053756673</v>
      </c>
      <c r="H261" s="162">
        <f>'Fjärrvärmestatistik 2012'!BX220</f>
        <v>6.9647909462433183E-2</v>
      </c>
      <c r="I261" s="18"/>
      <c r="J261" s="18"/>
      <c r="K261" s="18"/>
      <c r="L261" s="18"/>
      <c r="M261" s="18"/>
      <c r="N261" s="18"/>
      <c r="O261" s="18"/>
      <c r="P261" s="18"/>
      <c r="Q261" s="18"/>
      <c r="R261" s="18"/>
      <c r="S261" s="18"/>
      <c r="T261" s="18"/>
      <c r="U261" s="18"/>
      <c r="V261" s="18"/>
      <c r="W261" s="18"/>
      <c r="X261" s="18"/>
      <c r="Y261" s="18"/>
      <c r="Z261" s="18"/>
      <c r="AA261" s="18"/>
      <c r="AB261" s="18"/>
    </row>
    <row r="262" spans="1:28" ht="15" hidden="1" x14ac:dyDescent="0.25">
      <c r="A262" s="18"/>
      <c r="B262" s="18"/>
      <c r="C262" s="34"/>
      <c r="D262" s="18"/>
      <c r="E262" s="148" t="s">
        <v>309</v>
      </c>
      <c r="F262" s="162">
        <f>'Fjärrvärmestatistik 2012'!BV221</f>
        <v>0</v>
      </c>
      <c r="G262" s="162">
        <f>'Fjärrvärmestatistik 2012'!BW221</f>
        <v>0.87753662605163907</v>
      </c>
      <c r="H262" s="162">
        <f>'Fjärrvärmestatistik 2012'!BX221</f>
        <v>0.12246337394836088</v>
      </c>
      <c r="I262" s="18"/>
      <c r="J262" s="18"/>
      <c r="K262" s="18"/>
      <c r="L262" s="18"/>
      <c r="M262" s="18"/>
      <c r="N262" s="18"/>
      <c r="O262" s="18"/>
      <c r="P262" s="18"/>
      <c r="Q262" s="18"/>
      <c r="R262" s="18"/>
      <c r="S262" s="18"/>
      <c r="T262" s="18"/>
      <c r="U262" s="18"/>
      <c r="V262" s="18"/>
      <c r="W262" s="18"/>
      <c r="X262" s="18"/>
      <c r="Y262" s="18"/>
      <c r="Z262" s="18"/>
      <c r="AA262" s="18"/>
      <c r="AB262" s="18"/>
    </row>
    <row r="263" spans="1:28" ht="15" hidden="1" x14ac:dyDescent="0.25">
      <c r="A263" s="18"/>
      <c r="B263" s="18"/>
      <c r="C263" s="34"/>
      <c r="D263" s="18"/>
      <c r="E263" s="148" t="s">
        <v>490</v>
      </c>
      <c r="F263" s="162">
        <f>'Fjärrvärmestatistik 2012'!BV222</f>
        <v>3.8705984140304309E-2</v>
      </c>
      <c r="G263" s="162">
        <f>'Fjärrvärmestatistik 2012'!BW222</f>
        <v>0.57158004982988875</v>
      </c>
      <c r="H263" s="162">
        <f>'Fjärrvärmestatistik 2012'!BX222</f>
        <v>0.38971396602980679</v>
      </c>
      <c r="I263" s="18"/>
      <c r="J263" s="18"/>
      <c r="K263" s="18"/>
      <c r="L263" s="18"/>
      <c r="M263" s="18"/>
      <c r="N263" s="18"/>
      <c r="O263" s="18"/>
      <c r="P263" s="18"/>
      <c r="Q263" s="18"/>
      <c r="R263" s="18"/>
      <c r="S263" s="18"/>
      <c r="T263" s="18"/>
      <c r="U263" s="18"/>
      <c r="V263" s="18"/>
      <c r="W263" s="18"/>
      <c r="X263" s="18"/>
      <c r="Y263" s="18"/>
      <c r="Z263" s="18"/>
      <c r="AA263" s="18"/>
      <c r="AB263" s="18"/>
    </row>
    <row r="264" spans="1:28" ht="15" hidden="1" x14ac:dyDescent="0.25">
      <c r="A264" s="18"/>
      <c r="B264" s="18"/>
      <c r="C264" s="34"/>
      <c r="D264" s="18"/>
      <c r="E264" s="148" t="s">
        <v>108</v>
      </c>
      <c r="F264" s="162">
        <f>'Fjärrvärmestatistik 2012'!BV223</f>
        <v>4.5968408346565022E-4</v>
      </c>
      <c r="G264" s="162">
        <f>'Fjärrvärmestatistik 2012'!BW223</f>
        <v>0.43859929392524777</v>
      </c>
      <c r="H264" s="162">
        <f>'Fjärrvärmestatistik 2012'!BX223</f>
        <v>0.56094102199128659</v>
      </c>
      <c r="I264" s="18"/>
      <c r="J264" s="18"/>
      <c r="K264" s="18"/>
      <c r="L264" s="18"/>
      <c r="M264" s="18"/>
      <c r="N264" s="18"/>
      <c r="O264" s="18"/>
      <c r="P264" s="18"/>
      <c r="Q264" s="18"/>
      <c r="R264" s="18"/>
      <c r="S264" s="18"/>
      <c r="T264" s="18"/>
      <c r="U264" s="18"/>
      <c r="V264" s="18"/>
      <c r="W264" s="18"/>
      <c r="X264" s="18"/>
      <c r="Y264" s="18"/>
      <c r="Z264" s="18"/>
      <c r="AA264" s="18"/>
      <c r="AB264" s="18"/>
    </row>
    <row r="265" spans="1:28" ht="15" hidden="1" x14ac:dyDescent="0.25">
      <c r="A265" s="18"/>
      <c r="B265" s="18"/>
      <c r="C265" s="34"/>
      <c r="D265" s="18"/>
      <c r="E265" s="148" t="s">
        <v>3</v>
      </c>
      <c r="F265" s="162">
        <f>'Fjärrvärmestatistik 2012'!BV224</f>
        <v>0</v>
      </c>
      <c r="G265" s="162">
        <f>'Fjärrvärmestatistik 2012'!BW224</f>
        <v>6.2523510435783747E-2</v>
      </c>
      <c r="H265" s="162">
        <f>'Fjärrvärmestatistik 2012'!BX224</f>
        <v>0.93747648956421625</v>
      </c>
      <c r="I265" s="18"/>
      <c r="J265" s="18"/>
      <c r="K265" s="18"/>
      <c r="L265" s="18"/>
      <c r="M265" s="18"/>
      <c r="N265" s="18"/>
      <c r="O265" s="18"/>
      <c r="P265" s="18"/>
      <c r="Q265" s="18"/>
      <c r="R265" s="18"/>
      <c r="S265" s="18"/>
      <c r="T265" s="18"/>
      <c r="U265" s="18"/>
      <c r="V265" s="18"/>
      <c r="W265" s="18"/>
      <c r="X265" s="18"/>
      <c r="Y265" s="18"/>
      <c r="Z265" s="18"/>
      <c r="AA265" s="18"/>
      <c r="AB265" s="18"/>
    </row>
    <row r="266" spans="1:28" ht="15" hidden="1" x14ac:dyDescent="0.25">
      <c r="A266" s="18"/>
      <c r="B266" s="18"/>
      <c r="C266" s="34"/>
      <c r="D266" s="18"/>
      <c r="E266" s="148" t="s">
        <v>2</v>
      </c>
      <c r="F266" s="162">
        <f>'Fjärrvärmestatistik 2012'!BV225</f>
        <v>3.8705984140304309E-2</v>
      </c>
      <c r="G266" s="162">
        <f>'Fjärrvärmestatistik 2012'!BW225</f>
        <v>0.57158004982988875</v>
      </c>
      <c r="H266" s="162">
        <f>'Fjärrvärmestatistik 2012'!BX225</f>
        <v>0.38971396602980679</v>
      </c>
      <c r="I266" s="18"/>
      <c r="J266" s="18"/>
      <c r="K266" s="18"/>
      <c r="L266" s="18"/>
      <c r="M266" s="18"/>
      <c r="N266" s="18"/>
      <c r="O266" s="18"/>
      <c r="P266" s="18"/>
      <c r="Q266" s="18"/>
      <c r="R266" s="18"/>
      <c r="S266" s="18"/>
      <c r="T266" s="18"/>
      <c r="U266" s="18"/>
      <c r="V266" s="18"/>
      <c r="W266" s="18"/>
      <c r="X266" s="18"/>
      <c r="Y266" s="18"/>
      <c r="Z266" s="18"/>
      <c r="AA266" s="18"/>
      <c r="AB266" s="18"/>
    </row>
    <row r="267" spans="1:28" ht="15" hidden="1" x14ac:dyDescent="0.25">
      <c r="A267" s="18"/>
      <c r="B267" s="18"/>
      <c r="C267" s="34"/>
      <c r="D267" s="18"/>
      <c r="E267" s="148" t="s">
        <v>158</v>
      </c>
      <c r="F267" s="162">
        <f>'Fjärrvärmestatistik 2012'!BV226</f>
        <v>0</v>
      </c>
      <c r="G267" s="162">
        <f>'Fjärrvärmestatistik 2012'!BW226</f>
        <v>0.78601609228011626</v>
      </c>
      <c r="H267" s="162">
        <f>'Fjärrvärmestatistik 2012'!BX226</f>
        <v>0.21398390771988379</v>
      </c>
      <c r="I267" s="18"/>
      <c r="J267" s="18"/>
      <c r="K267" s="18"/>
      <c r="L267" s="18"/>
      <c r="M267" s="18"/>
      <c r="N267" s="18"/>
      <c r="O267" s="18"/>
      <c r="P267" s="18"/>
      <c r="Q267" s="18"/>
      <c r="R267" s="18"/>
      <c r="S267" s="18"/>
      <c r="T267" s="18"/>
      <c r="U267" s="18"/>
      <c r="V267" s="18"/>
      <c r="W267" s="18"/>
      <c r="X267" s="18"/>
      <c r="Y267" s="18"/>
      <c r="Z267" s="18"/>
      <c r="AA267" s="18"/>
      <c r="AB267" s="18"/>
    </row>
    <row r="268" spans="1:28" ht="15" hidden="1" x14ac:dyDescent="0.25">
      <c r="A268" s="18"/>
      <c r="B268" s="18"/>
      <c r="C268" s="34"/>
      <c r="D268" s="18"/>
      <c r="E268" s="148" t="s">
        <v>425</v>
      </c>
      <c r="F268" s="162">
        <f>'Fjärrvärmestatistik 2012'!BV227</f>
        <v>0</v>
      </c>
      <c r="G268" s="162">
        <f>'Fjärrvärmestatistik 2012'!BW227</f>
        <v>0.85151515151515145</v>
      </c>
      <c r="H268" s="162">
        <f>'Fjärrvärmestatistik 2012'!BX227</f>
        <v>0.1484848484848485</v>
      </c>
      <c r="I268" s="18"/>
      <c r="J268" s="18"/>
      <c r="K268" s="18"/>
      <c r="L268" s="18"/>
      <c r="M268" s="18"/>
      <c r="N268" s="18"/>
      <c r="O268" s="18"/>
      <c r="P268" s="18"/>
      <c r="Q268" s="18"/>
      <c r="R268" s="18"/>
      <c r="S268" s="18"/>
      <c r="T268" s="18"/>
      <c r="U268" s="18"/>
      <c r="V268" s="18"/>
      <c r="W268" s="18"/>
      <c r="X268" s="18"/>
      <c r="Y268" s="18"/>
      <c r="Z268" s="18"/>
      <c r="AA268" s="18"/>
      <c r="AB268" s="18"/>
    </row>
    <row r="269" spans="1:28" ht="15" hidden="1" x14ac:dyDescent="0.25">
      <c r="A269" s="18"/>
      <c r="B269" s="18"/>
      <c r="C269" s="32"/>
      <c r="D269" s="18"/>
      <c r="E269" s="148" t="s">
        <v>170</v>
      </c>
      <c r="F269" s="162">
        <f>'Fjärrvärmestatistik 2012'!BV228</f>
        <v>0.47961630695443647</v>
      </c>
      <c r="G269" s="162">
        <f>'Fjärrvärmestatistik 2012'!BW228</f>
        <v>0.25573694890241655</v>
      </c>
      <c r="H269" s="162">
        <f>'Fjärrvärmestatistik 2012'!BX228</f>
        <v>0.26464674414314704</v>
      </c>
      <c r="I269" s="18"/>
      <c r="J269" s="18"/>
      <c r="K269" s="18"/>
      <c r="L269" s="18"/>
      <c r="M269" s="18"/>
      <c r="N269" s="18"/>
      <c r="O269" s="18"/>
      <c r="P269" s="18"/>
      <c r="Q269" s="18"/>
      <c r="R269" s="18"/>
      <c r="S269" s="18"/>
      <c r="T269" s="18"/>
      <c r="U269" s="18"/>
      <c r="V269" s="18"/>
      <c r="W269" s="18"/>
      <c r="X269" s="18"/>
      <c r="Y269" s="18"/>
      <c r="Z269" s="18"/>
      <c r="AA269" s="18"/>
      <c r="AB269" s="18"/>
    </row>
    <row r="270" spans="1:28" ht="15" hidden="1" x14ac:dyDescent="0.25">
      <c r="A270" s="18"/>
      <c r="B270" s="18"/>
      <c r="C270" s="34"/>
      <c r="D270" s="18"/>
      <c r="E270" s="148" t="s">
        <v>426</v>
      </c>
      <c r="F270" s="162">
        <f>'Fjärrvärmestatistik 2012'!BV229</f>
        <v>0</v>
      </c>
      <c r="G270" s="162">
        <f>'Fjärrvärmestatistik 2012'!BW229</f>
        <v>0</v>
      </c>
      <c r="H270" s="162">
        <f>'Fjärrvärmestatistik 2012'!BX229</f>
        <v>0</v>
      </c>
      <c r="I270" s="18"/>
      <c r="J270" s="18"/>
      <c r="K270" s="18"/>
      <c r="L270" s="18"/>
      <c r="M270" s="18"/>
      <c r="N270" s="18"/>
      <c r="O270" s="18"/>
      <c r="P270" s="18"/>
      <c r="Q270" s="18"/>
      <c r="R270" s="18"/>
      <c r="S270" s="18"/>
      <c r="T270" s="18"/>
      <c r="U270" s="18"/>
      <c r="V270" s="18"/>
      <c r="W270" s="18"/>
      <c r="X270" s="18"/>
      <c r="Y270" s="18"/>
      <c r="Z270" s="18"/>
      <c r="AA270" s="18"/>
      <c r="AB270" s="18"/>
    </row>
    <row r="271" spans="1:28" ht="15" hidden="1" x14ac:dyDescent="0.25">
      <c r="A271" s="18"/>
      <c r="B271" s="18"/>
      <c r="C271" s="32"/>
      <c r="D271" s="18"/>
      <c r="E271" s="148" t="s">
        <v>172</v>
      </c>
      <c r="F271" s="162">
        <f>'Fjärrvärmestatistik 2012'!BV230</f>
        <v>0</v>
      </c>
      <c r="G271" s="162">
        <f>'Fjärrvärmestatistik 2012'!BW230</f>
        <v>0.55000000000000004</v>
      </c>
      <c r="H271" s="162">
        <f>'Fjärrvärmestatistik 2012'!BX230</f>
        <v>0.45</v>
      </c>
      <c r="I271" s="18"/>
      <c r="J271" s="18"/>
      <c r="K271" s="18"/>
      <c r="L271" s="18"/>
      <c r="M271" s="18"/>
      <c r="N271" s="18"/>
      <c r="O271" s="18"/>
      <c r="P271" s="18"/>
      <c r="Q271" s="18"/>
      <c r="R271" s="18"/>
      <c r="S271" s="18"/>
      <c r="T271" s="18"/>
      <c r="U271" s="18"/>
      <c r="V271" s="18"/>
      <c r="W271" s="18"/>
      <c r="X271" s="18"/>
      <c r="Y271" s="18"/>
      <c r="Z271" s="18"/>
      <c r="AA271" s="18"/>
      <c r="AB271" s="18"/>
    </row>
    <row r="272" spans="1:28" ht="15" hidden="1" x14ac:dyDescent="0.25">
      <c r="A272" s="18"/>
      <c r="B272" s="18"/>
      <c r="C272" s="32"/>
      <c r="D272" s="18"/>
      <c r="E272" s="148" t="s">
        <v>173</v>
      </c>
      <c r="F272" s="162">
        <f>'Fjärrvärmestatistik 2012'!BV231</f>
        <v>0</v>
      </c>
      <c r="G272" s="162">
        <f>'Fjärrvärmestatistik 2012'!BW231</f>
        <v>0.93376475514957991</v>
      </c>
      <c r="H272" s="162">
        <f>'Fjärrvärmestatistik 2012'!BX231</f>
        <v>6.623524485042008E-2</v>
      </c>
      <c r="I272" s="18"/>
      <c r="J272" s="18"/>
      <c r="K272" s="18"/>
      <c r="L272" s="18"/>
      <c r="M272" s="18"/>
      <c r="N272" s="18"/>
      <c r="O272" s="18"/>
      <c r="P272" s="18"/>
      <c r="Q272" s="18"/>
      <c r="R272" s="18"/>
      <c r="S272" s="18"/>
      <c r="T272" s="18"/>
      <c r="U272" s="18"/>
      <c r="V272" s="18"/>
      <c r="W272" s="18"/>
      <c r="X272" s="18"/>
      <c r="Y272" s="18"/>
      <c r="Z272" s="18"/>
      <c r="AA272" s="18"/>
      <c r="AB272" s="18"/>
    </row>
    <row r="273" spans="1:28" ht="15" hidden="1" x14ac:dyDescent="0.25">
      <c r="A273" s="18"/>
      <c r="B273" s="18"/>
      <c r="C273" s="34"/>
      <c r="D273" s="18"/>
      <c r="E273" s="148" t="s">
        <v>427</v>
      </c>
      <c r="F273" s="162">
        <f>'Fjärrvärmestatistik 2012'!BV232</f>
        <v>0</v>
      </c>
      <c r="G273" s="162">
        <f>'Fjärrvärmestatistik 2012'!BW232</f>
        <v>0</v>
      </c>
      <c r="H273" s="162">
        <f>'Fjärrvärmestatistik 2012'!BX232</f>
        <v>0</v>
      </c>
      <c r="I273" s="18"/>
      <c r="J273" s="18"/>
      <c r="K273" s="18"/>
      <c r="L273" s="18"/>
      <c r="M273" s="18"/>
      <c r="N273" s="18"/>
      <c r="O273" s="18"/>
      <c r="P273" s="18"/>
      <c r="Q273" s="18"/>
      <c r="R273" s="18"/>
      <c r="S273" s="18"/>
      <c r="T273" s="18"/>
      <c r="U273" s="18"/>
      <c r="V273" s="18"/>
      <c r="W273" s="18"/>
      <c r="X273" s="18"/>
      <c r="Y273" s="18"/>
      <c r="Z273" s="18"/>
      <c r="AA273" s="18"/>
      <c r="AB273" s="18"/>
    </row>
    <row r="274" spans="1:28" ht="15" hidden="1" x14ac:dyDescent="0.25">
      <c r="A274" s="18"/>
      <c r="B274" s="18"/>
      <c r="C274" s="32"/>
      <c r="D274" s="18"/>
      <c r="E274" s="148" t="s">
        <v>174</v>
      </c>
      <c r="F274" s="162">
        <f>'Fjärrvärmestatistik 2012'!BV233</f>
        <v>0</v>
      </c>
      <c r="G274" s="162">
        <f>'Fjärrvärmestatistik 2012'!BW233</f>
        <v>0.89772727272727271</v>
      </c>
      <c r="H274" s="162">
        <f>'Fjärrvärmestatistik 2012'!BX233</f>
        <v>0.10227272727272727</v>
      </c>
      <c r="I274" s="18"/>
      <c r="J274" s="18"/>
      <c r="K274" s="18"/>
      <c r="L274" s="18"/>
      <c r="M274" s="18"/>
      <c r="N274" s="18"/>
      <c r="O274" s="18"/>
      <c r="P274" s="18"/>
      <c r="Q274" s="18"/>
      <c r="R274" s="18"/>
      <c r="S274" s="18"/>
      <c r="T274" s="18"/>
      <c r="U274" s="18"/>
      <c r="V274" s="18"/>
      <c r="W274" s="18"/>
      <c r="X274" s="18"/>
      <c r="Y274" s="18"/>
      <c r="Z274" s="18"/>
      <c r="AA274" s="18"/>
      <c r="AB274" s="18"/>
    </row>
    <row r="275" spans="1:28" ht="15" hidden="1" x14ac:dyDescent="0.25">
      <c r="A275" s="18"/>
      <c r="B275" s="18"/>
      <c r="C275" s="34"/>
      <c r="D275" s="18"/>
      <c r="E275" s="148" t="s">
        <v>646</v>
      </c>
      <c r="F275" s="162">
        <f>'Fjärrvärmestatistik 2012'!BV234</f>
        <v>0</v>
      </c>
      <c r="G275" s="162">
        <f>'Fjärrvärmestatistik 2012'!BW234</f>
        <v>0.96785714285714286</v>
      </c>
      <c r="H275" s="162">
        <f>'Fjärrvärmestatistik 2012'!BX234</f>
        <v>3.2142857142857147E-2</v>
      </c>
      <c r="I275" s="18"/>
      <c r="J275" s="18"/>
      <c r="K275" s="18"/>
      <c r="L275" s="18"/>
      <c r="M275" s="18"/>
      <c r="N275" s="18"/>
      <c r="O275" s="18"/>
      <c r="P275" s="18"/>
      <c r="Q275" s="18"/>
      <c r="R275" s="18"/>
      <c r="S275" s="18"/>
      <c r="T275" s="18"/>
      <c r="U275" s="18"/>
      <c r="V275" s="18"/>
      <c r="W275" s="18"/>
      <c r="X275" s="18"/>
      <c r="Y275" s="18"/>
      <c r="Z275" s="18"/>
      <c r="AA275" s="18"/>
      <c r="AB275" s="18"/>
    </row>
    <row r="276" spans="1:28" ht="15" hidden="1" x14ac:dyDescent="0.25">
      <c r="A276" s="18"/>
      <c r="B276" s="18"/>
      <c r="C276" s="34"/>
      <c r="D276" s="18"/>
      <c r="E276" s="148" t="s">
        <v>428</v>
      </c>
      <c r="F276" s="162">
        <f>'Fjärrvärmestatistik 2012'!BV235</f>
        <v>0</v>
      </c>
      <c r="G276" s="162">
        <f>'Fjärrvärmestatistik 2012'!BW235</f>
        <v>0</v>
      </c>
      <c r="H276" s="162">
        <f>'Fjärrvärmestatistik 2012'!BX235</f>
        <v>0</v>
      </c>
      <c r="I276" s="18"/>
      <c r="J276" s="18"/>
      <c r="K276" s="18"/>
      <c r="L276" s="18"/>
      <c r="M276" s="18"/>
      <c r="N276" s="18"/>
      <c r="O276" s="18"/>
      <c r="P276" s="18"/>
      <c r="Q276" s="18"/>
      <c r="R276" s="18"/>
      <c r="S276" s="18"/>
      <c r="T276" s="18"/>
      <c r="U276" s="18"/>
      <c r="V276" s="18"/>
      <c r="W276" s="18"/>
      <c r="X276" s="18"/>
      <c r="Y276" s="18"/>
      <c r="Z276" s="18"/>
      <c r="AA276" s="18"/>
      <c r="AB276" s="18"/>
    </row>
    <row r="277" spans="1:28" ht="15" hidden="1" x14ac:dyDescent="0.25">
      <c r="A277" s="18"/>
      <c r="B277" s="18"/>
      <c r="C277" s="34"/>
      <c r="D277" s="18"/>
      <c r="E277" s="148" t="s">
        <v>16</v>
      </c>
      <c r="F277" s="162">
        <f>'Fjärrvärmestatistik 2012'!BV236</f>
        <v>2.0990422676018975E-2</v>
      </c>
      <c r="G277" s="162">
        <f>'Fjärrvärmestatistik 2012'!BW236</f>
        <v>0.32101209495045052</v>
      </c>
      <c r="H277" s="162">
        <f>'Fjärrvärmestatistik 2012'!BX236</f>
        <v>0.65799748237353051</v>
      </c>
      <c r="I277" s="18"/>
      <c r="J277" s="18"/>
      <c r="K277" s="18"/>
      <c r="L277" s="18"/>
      <c r="M277" s="18"/>
      <c r="N277" s="18"/>
      <c r="O277" s="18"/>
      <c r="P277" s="18"/>
      <c r="Q277" s="18"/>
      <c r="R277" s="18"/>
      <c r="S277" s="18"/>
      <c r="T277" s="18"/>
      <c r="U277" s="18"/>
      <c r="V277" s="18"/>
      <c r="W277" s="18"/>
      <c r="X277" s="18"/>
      <c r="Y277" s="18"/>
      <c r="Z277" s="18"/>
      <c r="AA277" s="18"/>
      <c r="AB277" s="18"/>
    </row>
    <row r="278" spans="1:28" ht="15" hidden="1" x14ac:dyDescent="0.25">
      <c r="A278" s="18"/>
      <c r="B278" s="18"/>
      <c r="C278" s="34"/>
      <c r="D278" s="18"/>
      <c r="E278" s="148" t="s">
        <v>512</v>
      </c>
      <c r="F278" s="162">
        <f>'Fjärrvärmestatistik 2012'!BV237</f>
        <v>0</v>
      </c>
      <c r="G278" s="162">
        <f>'Fjärrvärmestatistik 2012'!BW237</f>
        <v>1</v>
      </c>
      <c r="H278" s="162">
        <f>'Fjärrvärmestatistik 2012'!BX237</f>
        <v>0</v>
      </c>
      <c r="I278" s="18"/>
      <c r="J278" s="18"/>
      <c r="K278" s="18"/>
      <c r="L278" s="18"/>
      <c r="M278" s="18"/>
      <c r="N278" s="18"/>
      <c r="O278" s="18"/>
      <c r="P278" s="18"/>
      <c r="Q278" s="18"/>
      <c r="R278" s="18"/>
      <c r="S278" s="18"/>
      <c r="T278" s="18"/>
      <c r="U278" s="18"/>
      <c r="V278" s="18"/>
      <c r="W278" s="18"/>
      <c r="X278" s="18"/>
      <c r="Y278" s="18"/>
      <c r="Z278" s="18"/>
      <c r="AA278" s="18"/>
      <c r="AB278" s="18"/>
    </row>
    <row r="279" spans="1:28" ht="15" hidden="1" x14ac:dyDescent="0.25">
      <c r="A279" s="18"/>
      <c r="B279" s="18"/>
      <c r="C279" s="34"/>
      <c r="D279" s="18"/>
      <c r="E279" s="148" t="s">
        <v>15</v>
      </c>
      <c r="F279" s="162">
        <f>'Fjärrvärmestatistik 2012'!BV238</f>
        <v>0</v>
      </c>
      <c r="G279" s="162">
        <f>'Fjärrvärmestatistik 2012'!BW238</f>
        <v>0.99038823972860912</v>
      </c>
      <c r="H279" s="162">
        <f>'Fjärrvärmestatistik 2012'!BX238</f>
        <v>9.611760271390879E-3</v>
      </c>
      <c r="I279" s="18"/>
      <c r="J279" s="18"/>
      <c r="K279" s="18"/>
      <c r="L279" s="18"/>
      <c r="M279" s="18"/>
      <c r="N279" s="18"/>
      <c r="O279" s="18"/>
      <c r="P279" s="18"/>
      <c r="Q279" s="18"/>
      <c r="R279" s="18"/>
      <c r="S279" s="18"/>
      <c r="T279" s="18"/>
      <c r="U279" s="18"/>
      <c r="V279" s="18"/>
      <c r="W279" s="18"/>
      <c r="X279" s="18"/>
      <c r="Y279" s="18"/>
      <c r="Z279" s="18"/>
      <c r="AA279" s="18"/>
      <c r="AB279" s="18"/>
    </row>
    <row r="280" spans="1:28" ht="15" hidden="1" x14ac:dyDescent="0.25">
      <c r="A280" s="18"/>
      <c r="B280" s="18"/>
      <c r="C280" s="34"/>
      <c r="D280" s="18"/>
      <c r="E280" s="148" t="s">
        <v>175</v>
      </c>
      <c r="F280" s="162">
        <f>'Fjärrvärmestatistik 2012'!BV239</f>
        <v>0</v>
      </c>
      <c r="G280" s="162">
        <f>'Fjärrvärmestatistik 2012'!BW239</f>
        <v>0.95987394904277357</v>
      </c>
      <c r="H280" s="162">
        <f>'Fjärrvärmestatistik 2012'!BX239</f>
        <v>4.012605095722642E-2</v>
      </c>
      <c r="I280" s="18"/>
      <c r="J280" s="18"/>
      <c r="K280" s="18"/>
      <c r="L280" s="18"/>
      <c r="M280" s="18"/>
      <c r="N280" s="18"/>
      <c r="O280" s="18"/>
      <c r="P280" s="18"/>
      <c r="Q280" s="18"/>
      <c r="R280" s="18"/>
      <c r="S280" s="18"/>
      <c r="T280" s="18"/>
      <c r="U280" s="18"/>
      <c r="V280" s="18"/>
      <c r="W280" s="18"/>
      <c r="X280" s="18"/>
      <c r="Y280" s="18"/>
      <c r="Z280" s="18"/>
      <c r="AA280" s="18"/>
      <c r="AB280" s="18"/>
    </row>
    <row r="281" spans="1:28" ht="15" hidden="1" x14ac:dyDescent="0.25">
      <c r="A281" s="18"/>
      <c r="B281" s="18"/>
      <c r="C281" s="34"/>
      <c r="D281" s="18"/>
      <c r="E281" s="148" t="s">
        <v>24</v>
      </c>
      <c r="F281" s="162">
        <f>'Fjärrvärmestatistik 2012'!BV240</f>
        <v>0</v>
      </c>
      <c r="G281" s="162">
        <f>'Fjärrvärmestatistik 2012'!BW240</f>
        <v>0.98971689913496963</v>
      </c>
      <c r="H281" s="162">
        <f>'Fjärrvärmestatistik 2012'!BX240</f>
        <v>1.0283100865030422E-2</v>
      </c>
      <c r="I281" s="18"/>
      <c r="J281" s="18"/>
      <c r="K281" s="18"/>
      <c r="L281" s="18"/>
      <c r="M281" s="18"/>
      <c r="N281" s="18"/>
      <c r="O281" s="18"/>
      <c r="P281" s="18"/>
      <c r="Q281" s="18"/>
      <c r="R281" s="18"/>
      <c r="S281" s="18"/>
      <c r="T281" s="18"/>
      <c r="U281" s="18"/>
      <c r="V281" s="18"/>
      <c r="W281" s="18"/>
      <c r="X281" s="18"/>
      <c r="Y281" s="18"/>
      <c r="Z281" s="18"/>
      <c r="AA281" s="18"/>
      <c r="AB281" s="18"/>
    </row>
    <row r="282" spans="1:28" ht="15" hidden="1" x14ac:dyDescent="0.25">
      <c r="A282" s="18"/>
      <c r="B282" s="18"/>
      <c r="C282" s="34"/>
      <c r="D282" s="18"/>
      <c r="E282" s="148" t="s">
        <v>177</v>
      </c>
      <c r="F282" s="162">
        <f>'Fjärrvärmestatistik 2012'!BV241</f>
        <v>0</v>
      </c>
      <c r="G282" s="162">
        <f>'Fjärrvärmestatistik 2012'!BW241</f>
        <v>0.98942161599262513</v>
      </c>
      <c r="H282" s="162">
        <f>'Fjärrvärmestatistik 2012'!BX241</f>
        <v>1.0578384007374908E-2</v>
      </c>
      <c r="I282" s="18"/>
      <c r="J282" s="18"/>
      <c r="K282" s="18"/>
      <c r="L282" s="18"/>
      <c r="M282" s="18"/>
      <c r="N282" s="18"/>
      <c r="O282" s="18"/>
      <c r="P282" s="18"/>
      <c r="Q282" s="18"/>
      <c r="R282" s="18"/>
      <c r="S282" s="18"/>
      <c r="T282" s="18"/>
      <c r="U282" s="18"/>
      <c r="V282" s="18"/>
      <c r="W282" s="18"/>
      <c r="X282" s="18"/>
      <c r="Y282" s="18"/>
      <c r="Z282" s="18"/>
      <c r="AA282" s="18"/>
      <c r="AB282" s="18"/>
    </row>
    <row r="283" spans="1:28" ht="15" hidden="1" x14ac:dyDescent="0.25">
      <c r="A283" s="18"/>
      <c r="B283" s="18"/>
      <c r="C283" s="34"/>
      <c r="D283" s="18"/>
      <c r="E283" s="148" t="s">
        <v>310</v>
      </c>
      <c r="F283" s="162">
        <f>'Fjärrvärmestatistik 2012'!BV242</f>
        <v>0</v>
      </c>
      <c r="G283" s="162">
        <f>'Fjärrvärmestatistik 2012'!BW242</f>
        <v>0.99371376811594203</v>
      </c>
      <c r="H283" s="162">
        <f>'Fjärrvärmestatistik 2012'!BX242</f>
        <v>6.2862318840579716E-3</v>
      </c>
      <c r="I283" s="18"/>
      <c r="J283" s="18"/>
      <c r="K283" s="18"/>
      <c r="L283" s="18"/>
      <c r="M283" s="18"/>
      <c r="N283" s="18"/>
      <c r="O283" s="18"/>
      <c r="P283" s="18"/>
      <c r="Q283" s="18"/>
      <c r="R283" s="18"/>
      <c r="S283" s="18"/>
      <c r="T283" s="18"/>
      <c r="U283" s="18"/>
      <c r="V283" s="18"/>
      <c r="W283" s="18"/>
      <c r="X283" s="18"/>
      <c r="Y283" s="18"/>
      <c r="Z283" s="18"/>
      <c r="AA283" s="18"/>
      <c r="AB283" s="18"/>
    </row>
    <row r="284" spans="1:28" ht="15" hidden="1" x14ac:dyDescent="0.25">
      <c r="A284" s="18"/>
      <c r="B284" s="18"/>
      <c r="C284" s="32"/>
      <c r="D284" s="18"/>
      <c r="E284" s="148" t="s">
        <v>311</v>
      </c>
      <c r="F284" s="162">
        <f>'Fjärrvärmestatistik 2012'!BV243</f>
        <v>0</v>
      </c>
      <c r="G284" s="162">
        <f>'Fjärrvärmestatistik 2012'!BW243</f>
        <v>0.80867221950024493</v>
      </c>
      <c r="H284" s="162">
        <f>'Fjärrvärmestatistik 2012'!BX243</f>
        <v>0.19132778049975505</v>
      </c>
      <c r="I284" s="18"/>
      <c r="J284" s="18"/>
      <c r="K284" s="18"/>
      <c r="L284" s="18"/>
      <c r="M284" s="18"/>
      <c r="N284" s="18"/>
      <c r="O284" s="18"/>
      <c r="P284" s="18"/>
      <c r="Q284" s="18"/>
      <c r="R284" s="18"/>
      <c r="S284" s="18"/>
      <c r="T284" s="18"/>
      <c r="U284" s="18"/>
      <c r="V284" s="18"/>
      <c r="W284" s="18"/>
      <c r="X284" s="18"/>
      <c r="Y284" s="18"/>
      <c r="Z284" s="18"/>
      <c r="AA284" s="18"/>
      <c r="AB284" s="18"/>
    </row>
    <row r="285" spans="1:28" ht="15" hidden="1" x14ac:dyDescent="0.25">
      <c r="A285" s="18"/>
      <c r="B285" s="18"/>
      <c r="C285" s="34"/>
      <c r="D285" s="18"/>
      <c r="E285" s="148" t="s">
        <v>178</v>
      </c>
      <c r="F285" s="162">
        <f>'Fjärrvärmestatistik 2012'!BV244</f>
        <v>0</v>
      </c>
      <c r="G285" s="162">
        <f>'Fjärrvärmestatistik 2012'!BW244</f>
        <v>0.49261339203918714</v>
      </c>
      <c r="H285" s="162">
        <f>'Fjärrvärmestatistik 2012'!BX244</f>
        <v>0.50738660796081292</v>
      </c>
      <c r="I285" s="18"/>
      <c r="J285" s="18"/>
      <c r="K285" s="18"/>
      <c r="L285" s="18"/>
      <c r="M285" s="18"/>
      <c r="N285" s="18"/>
      <c r="O285" s="18"/>
      <c r="P285" s="18"/>
      <c r="Q285" s="18"/>
      <c r="R285" s="18"/>
      <c r="S285" s="18"/>
      <c r="T285" s="18"/>
      <c r="U285" s="18"/>
      <c r="V285" s="18"/>
      <c r="W285" s="18"/>
      <c r="X285" s="18"/>
      <c r="Y285" s="18"/>
      <c r="Z285" s="18"/>
      <c r="AA285" s="18"/>
      <c r="AB285" s="18"/>
    </row>
    <row r="286" spans="1:28" ht="15" hidden="1" x14ac:dyDescent="0.25">
      <c r="A286" s="18"/>
      <c r="B286" s="18"/>
      <c r="C286" s="34"/>
      <c r="D286" s="18"/>
      <c r="E286" s="148" t="s">
        <v>312</v>
      </c>
      <c r="F286" s="162">
        <f>'Fjärrvärmestatistik 2012'!BV245</f>
        <v>0</v>
      </c>
      <c r="G286" s="162">
        <f>'Fjärrvärmestatistik 2012'!BW245</f>
        <v>0.55000000000000004</v>
      </c>
      <c r="H286" s="162">
        <f>'Fjärrvärmestatistik 2012'!BX245</f>
        <v>0.45</v>
      </c>
      <c r="I286" s="18"/>
      <c r="J286" s="18"/>
      <c r="K286" s="18"/>
      <c r="L286" s="18"/>
      <c r="M286" s="18"/>
      <c r="N286" s="18"/>
      <c r="O286" s="18"/>
      <c r="P286" s="18"/>
      <c r="Q286" s="18"/>
      <c r="R286" s="18"/>
      <c r="S286" s="18"/>
      <c r="T286" s="18"/>
      <c r="U286" s="18"/>
      <c r="V286" s="18"/>
      <c r="W286" s="18"/>
      <c r="X286" s="18"/>
      <c r="Y286" s="18"/>
      <c r="Z286" s="18"/>
      <c r="AA286" s="18"/>
      <c r="AB286" s="18"/>
    </row>
    <row r="287" spans="1:28" ht="15" hidden="1" x14ac:dyDescent="0.25">
      <c r="A287" s="18"/>
      <c r="B287" s="18"/>
      <c r="C287" s="32"/>
      <c r="D287" s="18"/>
      <c r="E287" s="148" t="s">
        <v>430</v>
      </c>
      <c r="F287" s="162">
        <f>'Fjärrvärmestatistik 2012'!BV246</f>
        <v>0</v>
      </c>
      <c r="G287" s="162">
        <f>'Fjärrvärmestatistik 2012'!BW246</f>
        <v>0.95864197530864204</v>
      </c>
      <c r="H287" s="162">
        <f>'Fjärrvärmestatistik 2012'!BX246</f>
        <v>4.1358024691358033E-2</v>
      </c>
      <c r="I287" s="18"/>
      <c r="J287" s="18"/>
      <c r="K287" s="18"/>
      <c r="L287" s="18"/>
      <c r="M287" s="18"/>
      <c r="N287" s="18"/>
      <c r="O287" s="18"/>
      <c r="P287" s="18"/>
      <c r="Q287" s="18"/>
      <c r="R287" s="18"/>
      <c r="S287" s="18"/>
      <c r="T287" s="18"/>
      <c r="U287" s="18"/>
      <c r="V287" s="18"/>
      <c r="W287" s="18"/>
      <c r="X287" s="18"/>
      <c r="Y287" s="18"/>
      <c r="Z287" s="18"/>
      <c r="AA287" s="18"/>
      <c r="AB287" s="18"/>
    </row>
    <row r="288" spans="1:28" ht="15" hidden="1" x14ac:dyDescent="0.25">
      <c r="A288" s="18"/>
      <c r="B288" s="18"/>
      <c r="C288" s="32"/>
      <c r="D288" s="18"/>
      <c r="E288" s="148" t="s">
        <v>179</v>
      </c>
      <c r="F288" s="162">
        <f>'Fjärrvärmestatistik 2012'!BV247</f>
        <v>0</v>
      </c>
      <c r="G288" s="162">
        <f>'Fjärrvärmestatistik 2012'!BW247</f>
        <v>0.69804299005453962</v>
      </c>
      <c r="H288" s="162">
        <f>'Fjärrvärmestatistik 2012'!BX247</f>
        <v>0.30195700994546038</v>
      </c>
      <c r="I288" s="18"/>
      <c r="J288" s="18"/>
      <c r="K288" s="18"/>
      <c r="L288" s="18"/>
      <c r="M288" s="18"/>
      <c r="N288" s="18"/>
      <c r="O288" s="18"/>
      <c r="P288" s="18"/>
      <c r="Q288" s="18"/>
      <c r="R288" s="18"/>
      <c r="S288" s="18"/>
      <c r="T288" s="18"/>
      <c r="U288" s="18"/>
      <c r="V288" s="18"/>
      <c r="W288" s="18"/>
      <c r="X288" s="18"/>
      <c r="Y288" s="18"/>
      <c r="Z288" s="18"/>
      <c r="AA288" s="18"/>
      <c r="AB288" s="18"/>
    </row>
    <row r="289" spans="1:28" ht="15" hidden="1" x14ac:dyDescent="0.25">
      <c r="A289" s="18"/>
      <c r="B289" s="18"/>
      <c r="C289" s="34"/>
      <c r="D289" s="18"/>
      <c r="E289" s="148" t="s">
        <v>180</v>
      </c>
      <c r="F289" s="162">
        <f>'Fjärrvärmestatistik 2012'!BV248</f>
        <v>0</v>
      </c>
      <c r="G289" s="162">
        <f>'Fjärrvärmestatistik 2012'!BW248</f>
        <v>0</v>
      </c>
      <c r="H289" s="162">
        <f>'Fjärrvärmestatistik 2012'!BX248</f>
        <v>0</v>
      </c>
      <c r="I289" s="18"/>
      <c r="J289" s="18"/>
      <c r="K289" s="18"/>
      <c r="L289" s="18"/>
      <c r="M289" s="18"/>
      <c r="N289" s="18"/>
      <c r="O289" s="18"/>
      <c r="P289" s="18"/>
      <c r="Q289" s="18"/>
      <c r="R289" s="18"/>
      <c r="S289" s="18"/>
      <c r="T289" s="18"/>
      <c r="U289" s="18"/>
      <c r="V289" s="18"/>
      <c r="W289" s="18"/>
      <c r="X289" s="18"/>
      <c r="Y289" s="18"/>
      <c r="Z289" s="18"/>
      <c r="AA289" s="18"/>
      <c r="AB289" s="18"/>
    </row>
    <row r="290" spans="1:28" ht="15" hidden="1" x14ac:dyDescent="0.25">
      <c r="A290" s="18"/>
      <c r="B290" s="18"/>
      <c r="C290" s="34"/>
      <c r="D290" s="18"/>
      <c r="E290" s="148" t="s">
        <v>58</v>
      </c>
      <c r="F290" s="162">
        <f>'Fjärrvärmestatistik 2012'!BV249</f>
        <v>0</v>
      </c>
      <c r="G290" s="162">
        <f>'Fjärrvärmestatistik 2012'!BW249</f>
        <v>0.80426436614830166</v>
      </c>
      <c r="H290" s="162">
        <f>'Fjärrvärmestatistik 2012'!BX249</f>
        <v>0.19573563385169832</v>
      </c>
      <c r="I290" s="18"/>
      <c r="J290" s="18"/>
      <c r="K290" s="18"/>
      <c r="L290" s="18"/>
      <c r="M290" s="18"/>
      <c r="N290" s="18"/>
      <c r="O290" s="18"/>
      <c r="P290" s="18"/>
      <c r="Q290" s="18"/>
      <c r="R290" s="18"/>
      <c r="S290" s="18"/>
      <c r="T290" s="18"/>
      <c r="U290" s="18"/>
      <c r="V290" s="18"/>
      <c r="W290" s="18"/>
      <c r="X290" s="18"/>
      <c r="Y290" s="18"/>
      <c r="Z290" s="18"/>
      <c r="AA290" s="18"/>
      <c r="AB290" s="18"/>
    </row>
    <row r="291" spans="1:28" ht="15" hidden="1" x14ac:dyDescent="0.25">
      <c r="A291" s="18"/>
      <c r="B291" s="18"/>
      <c r="C291" s="34"/>
      <c r="D291" s="18"/>
      <c r="E291" s="148" t="s">
        <v>313</v>
      </c>
      <c r="F291" s="162">
        <f>'Fjärrvärmestatistik 2012'!BV250</f>
        <v>0</v>
      </c>
      <c r="G291" s="162">
        <f>'Fjärrvärmestatistik 2012'!BW250</f>
        <v>0</v>
      </c>
      <c r="H291" s="162">
        <f>'Fjärrvärmestatistik 2012'!BX250</f>
        <v>0</v>
      </c>
      <c r="I291" s="18"/>
      <c r="J291" s="18"/>
      <c r="K291" s="18"/>
      <c r="L291" s="18"/>
      <c r="M291" s="18"/>
      <c r="N291" s="18"/>
      <c r="O291" s="18"/>
      <c r="P291" s="18"/>
      <c r="Q291" s="18"/>
      <c r="R291" s="18"/>
      <c r="S291" s="18"/>
      <c r="T291" s="18"/>
      <c r="U291" s="18"/>
      <c r="V291" s="18"/>
      <c r="W291" s="18"/>
      <c r="X291" s="18"/>
      <c r="Y291" s="18"/>
      <c r="Z291" s="18"/>
      <c r="AA291" s="18"/>
      <c r="AB291" s="18"/>
    </row>
    <row r="292" spans="1:28" ht="15" hidden="1" x14ac:dyDescent="0.25">
      <c r="A292" s="18"/>
      <c r="B292" s="18"/>
      <c r="C292" s="34"/>
      <c r="D292" s="18"/>
      <c r="E292" s="148" t="s">
        <v>314</v>
      </c>
      <c r="F292" s="162">
        <f>'Fjärrvärmestatistik 2012'!BV251</f>
        <v>0</v>
      </c>
      <c r="G292" s="162">
        <f>'Fjärrvärmestatistik 2012'!BW251</f>
        <v>0.99321608040200993</v>
      </c>
      <c r="H292" s="162">
        <f>'Fjärrvärmestatistik 2012'!BX251</f>
        <v>6.7839195979899495E-3</v>
      </c>
      <c r="I292" s="18"/>
      <c r="J292" s="18"/>
      <c r="K292" s="18"/>
      <c r="L292" s="18"/>
      <c r="M292" s="18"/>
      <c r="N292" s="18"/>
      <c r="O292" s="18"/>
      <c r="P292" s="18"/>
      <c r="Q292" s="18"/>
      <c r="R292" s="18"/>
      <c r="S292" s="18"/>
      <c r="T292" s="18"/>
      <c r="U292" s="18"/>
      <c r="V292" s="18"/>
      <c r="W292" s="18"/>
      <c r="X292" s="18"/>
      <c r="Y292" s="18"/>
      <c r="Z292" s="18"/>
      <c r="AA292" s="18"/>
      <c r="AB292" s="18"/>
    </row>
    <row r="293" spans="1:28" ht="15" hidden="1" x14ac:dyDescent="0.25">
      <c r="A293" s="18"/>
      <c r="B293" s="18"/>
      <c r="C293" s="34"/>
      <c r="D293" s="18"/>
      <c r="E293" s="148" t="s">
        <v>181</v>
      </c>
      <c r="F293" s="162">
        <f>'Fjärrvärmestatistik 2012'!BV252</f>
        <v>0</v>
      </c>
      <c r="G293" s="162">
        <f>'Fjärrvärmestatistik 2012'!BW252</f>
        <v>0</v>
      </c>
      <c r="H293" s="162">
        <f>'Fjärrvärmestatistik 2012'!BX252</f>
        <v>0</v>
      </c>
      <c r="I293" s="18"/>
      <c r="J293" s="18"/>
      <c r="K293" s="18"/>
      <c r="L293" s="18"/>
      <c r="M293" s="18"/>
      <c r="N293" s="18"/>
      <c r="O293" s="18"/>
      <c r="P293" s="18"/>
      <c r="Q293" s="18"/>
      <c r="R293" s="18"/>
      <c r="S293" s="18"/>
      <c r="T293" s="18"/>
      <c r="U293" s="18"/>
      <c r="V293" s="18"/>
      <c r="W293" s="18"/>
      <c r="X293" s="18"/>
      <c r="Y293" s="18"/>
      <c r="Z293" s="18"/>
      <c r="AA293" s="18"/>
      <c r="AB293" s="18"/>
    </row>
    <row r="294" spans="1:28" ht="15" hidden="1" x14ac:dyDescent="0.25">
      <c r="A294" s="18"/>
      <c r="B294" s="18"/>
      <c r="C294" s="34"/>
      <c r="D294" s="18"/>
      <c r="E294" s="148" t="s">
        <v>182</v>
      </c>
      <c r="F294" s="162">
        <f>'Fjärrvärmestatistik 2012'!BV253</f>
        <v>0</v>
      </c>
      <c r="G294" s="162">
        <f>'Fjärrvärmestatistik 2012'!BW253</f>
        <v>0.59533059078847816</v>
      </c>
      <c r="H294" s="162">
        <f>'Fjärrvärmestatistik 2012'!BX253</f>
        <v>0.40466940921152189</v>
      </c>
      <c r="I294" s="18"/>
      <c r="J294" s="18"/>
      <c r="K294" s="18"/>
      <c r="L294" s="18"/>
      <c r="M294" s="18"/>
      <c r="N294" s="18"/>
      <c r="O294" s="18"/>
      <c r="P294" s="18"/>
      <c r="Q294" s="18"/>
      <c r="R294" s="18"/>
      <c r="S294" s="18"/>
      <c r="T294" s="18"/>
      <c r="U294" s="18"/>
      <c r="V294" s="18"/>
      <c r="W294" s="18"/>
      <c r="X294" s="18"/>
      <c r="Y294" s="18"/>
      <c r="Z294" s="18"/>
      <c r="AA294" s="18"/>
      <c r="AB294" s="18"/>
    </row>
    <row r="295" spans="1:28" ht="15" hidden="1" x14ac:dyDescent="0.25">
      <c r="A295" s="18"/>
      <c r="B295" s="18"/>
      <c r="C295" s="34"/>
      <c r="D295" s="18"/>
      <c r="E295" s="148" t="s">
        <v>183</v>
      </c>
      <c r="F295" s="162">
        <f>'Fjärrvärmestatistik 2012'!BV254</f>
        <v>0</v>
      </c>
      <c r="G295" s="162">
        <f>'Fjärrvärmestatistik 2012'!BW254</f>
        <v>0.89251121914734477</v>
      </c>
      <c r="H295" s="162">
        <f>'Fjärrvärmestatistik 2012'!BX254</f>
        <v>0.1074887808526552</v>
      </c>
      <c r="I295" s="18"/>
      <c r="J295" s="18"/>
      <c r="K295" s="18"/>
      <c r="L295" s="18"/>
      <c r="M295" s="18"/>
      <c r="N295" s="18"/>
      <c r="O295" s="18"/>
      <c r="P295" s="18"/>
      <c r="Q295" s="18"/>
      <c r="R295" s="18"/>
      <c r="S295" s="18"/>
      <c r="T295" s="18"/>
      <c r="U295" s="18"/>
      <c r="V295" s="18"/>
      <c r="W295" s="18"/>
      <c r="X295" s="18"/>
      <c r="Y295" s="18"/>
      <c r="Z295" s="18"/>
      <c r="AA295" s="18"/>
      <c r="AB295" s="18"/>
    </row>
    <row r="296" spans="1:28" ht="15" hidden="1" x14ac:dyDescent="0.25">
      <c r="A296" s="18"/>
      <c r="B296" s="18"/>
      <c r="C296" s="32"/>
      <c r="D296" s="18"/>
      <c r="E296" s="148" t="s">
        <v>184</v>
      </c>
      <c r="F296" s="162">
        <f>'Fjärrvärmestatistik 2012'!BV255</f>
        <v>0.48797736916548806</v>
      </c>
      <c r="G296" s="162">
        <f>'Fjärrvärmestatistik 2012'!BW255</f>
        <v>0.2517680339462518</v>
      </c>
      <c r="H296" s="162">
        <f>'Fjärrvärmestatistik 2012'!BX255</f>
        <v>0.2602545968882603</v>
      </c>
      <c r="I296" s="18"/>
      <c r="J296" s="18"/>
      <c r="K296" s="18"/>
      <c r="L296" s="18"/>
      <c r="M296" s="18"/>
      <c r="N296" s="18"/>
      <c r="O296" s="18"/>
      <c r="P296" s="18"/>
      <c r="Q296" s="18"/>
      <c r="R296" s="18"/>
      <c r="S296" s="18"/>
      <c r="T296" s="18"/>
      <c r="U296" s="18"/>
      <c r="V296" s="18"/>
      <c r="W296" s="18"/>
      <c r="X296" s="18"/>
      <c r="Y296" s="18"/>
      <c r="Z296" s="18"/>
      <c r="AA296" s="18"/>
      <c r="AB296" s="18"/>
    </row>
    <row r="297" spans="1:28" ht="15" hidden="1" x14ac:dyDescent="0.25">
      <c r="A297" s="18"/>
      <c r="B297" s="18"/>
      <c r="C297" s="34"/>
      <c r="D297" s="18"/>
      <c r="E297" s="148" t="s">
        <v>185</v>
      </c>
      <c r="F297" s="162">
        <f>'Fjärrvärmestatistik 2012'!BV256</f>
        <v>0</v>
      </c>
      <c r="G297" s="162">
        <f>'Fjärrvärmestatistik 2012'!BW256</f>
        <v>0.8389355123674912</v>
      </c>
      <c r="H297" s="162">
        <f>'Fjärrvärmestatistik 2012'!BX256</f>
        <v>0.1610644876325088</v>
      </c>
      <c r="I297" s="18"/>
      <c r="J297" s="18"/>
      <c r="K297" s="18"/>
      <c r="L297" s="18"/>
      <c r="M297" s="18"/>
      <c r="N297" s="18"/>
      <c r="O297" s="18"/>
      <c r="P297" s="18"/>
      <c r="Q297" s="18"/>
      <c r="R297" s="18"/>
      <c r="S297" s="18"/>
      <c r="T297" s="18"/>
      <c r="U297" s="18"/>
      <c r="V297" s="18"/>
      <c r="W297" s="18"/>
      <c r="X297" s="18"/>
      <c r="Y297" s="18"/>
      <c r="Z297" s="18"/>
      <c r="AA297" s="18"/>
      <c r="AB297" s="18"/>
    </row>
    <row r="298" spans="1:28" ht="15" hidden="1" x14ac:dyDescent="0.25">
      <c r="A298" s="18"/>
      <c r="B298" s="18"/>
      <c r="C298" s="32"/>
      <c r="D298" s="18"/>
      <c r="E298" s="148" t="s">
        <v>431</v>
      </c>
      <c r="F298" s="162">
        <f>'Fjärrvärmestatistik 2012'!BV257</f>
        <v>0.42533946530028788</v>
      </c>
      <c r="G298" s="162">
        <f>'Fjärrvärmestatistik 2012'!BW257</f>
        <v>0.29405206978693083</v>
      </c>
      <c r="H298" s="162">
        <f>'Fjärrvärmestatistik 2012'!BX257</f>
        <v>0.28060846491278119</v>
      </c>
      <c r="I298" s="18"/>
      <c r="J298" s="18"/>
      <c r="K298" s="18"/>
      <c r="L298" s="18"/>
      <c r="M298" s="18"/>
      <c r="N298" s="18"/>
      <c r="O298" s="18"/>
      <c r="P298" s="18"/>
      <c r="Q298" s="18"/>
      <c r="R298" s="18"/>
      <c r="S298" s="18"/>
      <c r="T298" s="18"/>
      <c r="U298" s="18"/>
      <c r="V298" s="18"/>
      <c r="W298" s="18"/>
      <c r="X298" s="18"/>
      <c r="Y298" s="18"/>
      <c r="Z298" s="18"/>
      <c r="AA298" s="18"/>
      <c r="AB298" s="18"/>
    </row>
    <row r="299" spans="1:28" ht="15" hidden="1" x14ac:dyDescent="0.25">
      <c r="A299" s="18"/>
      <c r="B299" s="18"/>
      <c r="C299" s="34"/>
      <c r="D299" s="18"/>
      <c r="E299" s="148" t="s">
        <v>186</v>
      </c>
      <c r="F299" s="162">
        <f>'Fjärrvärmestatistik 2012'!BV258</f>
        <v>0</v>
      </c>
      <c r="G299" s="162">
        <f>'Fjärrvärmestatistik 2012'!BW258</f>
        <v>0.85651315789473692</v>
      </c>
      <c r="H299" s="162">
        <f>'Fjärrvärmestatistik 2012'!BX258</f>
        <v>0.14348684210526313</v>
      </c>
      <c r="I299" s="18"/>
      <c r="J299" s="18"/>
      <c r="K299" s="18"/>
      <c r="L299" s="18"/>
      <c r="M299" s="18"/>
      <c r="N299" s="18"/>
      <c r="O299" s="18"/>
      <c r="P299" s="18"/>
      <c r="Q299" s="18"/>
      <c r="R299" s="18"/>
      <c r="S299" s="18"/>
      <c r="T299" s="18"/>
      <c r="U299" s="18"/>
      <c r="V299" s="18"/>
      <c r="W299" s="18"/>
      <c r="X299" s="18"/>
      <c r="Y299" s="18"/>
      <c r="Z299" s="18"/>
      <c r="AA299" s="18"/>
      <c r="AB299" s="18"/>
    </row>
    <row r="300" spans="1:28" ht="15" hidden="1" x14ac:dyDescent="0.25">
      <c r="A300" s="18"/>
      <c r="B300" s="18"/>
      <c r="C300" s="32"/>
      <c r="D300" s="18"/>
      <c r="E300" s="148" t="s">
        <v>26</v>
      </c>
      <c r="F300" s="162">
        <f>'Fjärrvärmestatistik 2012'!BV259</f>
        <v>0</v>
      </c>
      <c r="G300" s="162">
        <f>'Fjärrvärmestatistik 2012'!BW259</f>
        <v>0</v>
      </c>
      <c r="H300" s="162">
        <f>'Fjärrvärmestatistik 2012'!BX259</f>
        <v>0</v>
      </c>
      <c r="I300" s="18"/>
      <c r="J300" s="18"/>
      <c r="K300" s="18"/>
      <c r="L300" s="18"/>
      <c r="M300" s="18"/>
      <c r="N300" s="18"/>
      <c r="O300" s="18"/>
      <c r="P300" s="18"/>
      <c r="Q300" s="18"/>
      <c r="R300" s="18"/>
      <c r="S300" s="18"/>
      <c r="T300" s="18"/>
      <c r="U300" s="18"/>
      <c r="V300" s="18"/>
      <c r="W300" s="18"/>
      <c r="X300" s="18"/>
      <c r="Y300" s="18"/>
      <c r="Z300" s="18"/>
      <c r="AA300" s="18"/>
      <c r="AB300" s="18"/>
    </row>
    <row r="301" spans="1:28" ht="15" hidden="1" x14ac:dyDescent="0.25">
      <c r="A301" s="18"/>
      <c r="B301" s="18"/>
      <c r="C301" s="34"/>
      <c r="D301" s="18"/>
      <c r="E301" s="148" t="s">
        <v>188</v>
      </c>
      <c r="F301" s="162">
        <f>'Fjärrvärmestatistik 2012'!BV260</f>
        <v>0</v>
      </c>
      <c r="G301" s="162">
        <f>'Fjärrvärmestatistik 2012'!BW260</f>
        <v>0.95514450867052025</v>
      </c>
      <c r="H301" s="162">
        <f>'Fjärrvärmestatistik 2012'!BX260</f>
        <v>4.4855491329479774E-2</v>
      </c>
      <c r="I301" s="18"/>
      <c r="J301" s="18"/>
      <c r="K301" s="18"/>
      <c r="L301" s="18"/>
      <c r="M301" s="18"/>
      <c r="N301" s="18"/>
      <c r="O301" s="18"/>
      <c r="P301" s="18"/>
      <c r="Q301" s="18"/>
      <c r="R301" s="18"/>
      <c r="S301" s="18"/>
      <c r="T301" s="18"/>
      <c r="U301" s="18"/>
      <c r="V301" s="18"/>
      <c r="W301" s="18"/>
      <c r="X301" s="18"/>
      <c r="Y301" s="18"/>
      <c r="Z301" s="18"/>
      <c r="AA301" s="18"/>
      <c r="AB301" s="18"/>
    </row>
    <row r="302" spans="1:28" ht="15" hidden="1" x14ac:dyDescent="0.25">
      <c r="A302" s="18"/>
      <c r="B302" s="18"/>
      <c r="C302" s="34"/>
      <c r="D302" s="18"/>
      <c r="E302" s="148" t="s">
        <v>4</v>
      </c>
      <c r="F302" s="162">
        <f>'Fjärrvärmestatistik 2012'!BV261</f>
        <v>0</v>
      </c>
      <c r="G302" s="162">
        <f>'Fjärrvärmestatistik 2012'!BW261</f>
        <v>0.5111590194951926</v>
      </c>
      <c r="H302" s="162">
        <f>'Fjärrvärmestatistik 2012'!BX261</f>
        <v>0.48884098050480745</v>
      </c>
      <c r="I302" s="18"/>
      <c r="J302" s="18"/>
      <c r="K302" s="18"/>
      <c r="L302" s="18"/>
      <c r="M302" s="18"/>
      <c r="N302" s="18"/>
      <c r="O302" s="18"/>
      <c r="P302" s="18"/>
      <c r="Q302" s="18"/>
      <c r="R302" s="18"/>
      <c r="S302" s="18"/>
      <c r="T302" s="18"/>
      <c r="U302" s="18"/>
      <c r="V302" s="18"/>
      <c r="W302" s="18"/>
      <c r="X302" s="18"/>
      <c r="Y302" s="18"/>
      <c r="Z302" s="18"/>
      <c r="AA302" s="18"/>
      <c r="AB302" s="18"/>
    </row>
    <row r="303" spans="1:28" ht="15" hidden="1" x14ac:dyDescent="0.25">
      <c r="A303" s="18"/>
      <c r="B303" s="18"/>
      <c r="C303" s="34"/>
      <c r="D303" s="18"/>
      <c r="E303" s="148" t="s">
        <v>703</v>
      </c>
      <c r="F303" s="162">
        <f>'Fjärrvärmestatistik 2012'!BV262</f>
        <v>0</v>
      </c>
      <c r="G303" s="162">
        <f>'Fjärrvärmestatistik 2012'!BW262</f>
        <v>0.93095238095238109</v>
      </c>
      <c r="H303" s="162">
        <f>'Fjärrvärmestatistik 2012'!BX262</f>
        <v>6.9047619047619066E-2</v>
      </c>
      <c r="I303" s="18"/>
      <c r="J303" s="18"/>
      <c r="K303" s="18"/>
      <c r="L303" s="18"/>
      <c r="M303" s="18"/>
      <c r="N303" s="18"/>
      <c r="O303" s="18"/>
      <c r="P303" s="18"/>
      <c r="Q303" s="18"/>
      <c r="R303" s="18"/>
      <c r="S303" s="18"/>
      <c r="T303" s="18"/>
      <c r="U303" s="18"/>
      <c r="V303" s="18"/>
      <c r="W303" s="18"/>
      <c r="X303" s="18"/>
      <c r="Y303" s="18"/>
      <c r="Z303" s="18"/>
      <c r="AA303" s="18"/>
      <c r="AB303" s="18"/>
    </row>
    <row r="304" spans="1:28" ht="15" hidden="1" x14ac:dyDescent="0.25">
      <c r="A304" s="18"/>
      <c r="B304" s="18"/>
      <c r="C304" s="34"/>
      <c r="D304" s="18"/>
      <c r="E304" s="148" t="s">
        <v>114</v>
      </c>
      <c r="F304" s="162">
        <f>'Fjärrvärmestatistik 2012'!BV263</f>
        <v>0</v>
      </c>
      <c r="G304" s="162">
        <f>'Fjärrvärmestatistik 2012'!BW263</f>
        <v>0.8330340688804817</v>
      </c>
      <c r="H304" s="162">
        <f>'Fjärrvärmestatistik 2012'!BX263</f>
        <v>0.16696593111951832</v>
      </c>
      <c r="I304" s="18"/>
      <c r="J304" s="18"/>
      <c r="K304" s="18"/>
      <c r="L304" s="18"/>
      <c r="M304" s="18"/>
      <c r="N304" s="18"/>
      <c r="O304" s="18"/>
      <c r="P304" s="18"/>
      <c r="Q304" s="18"/>
      <c r="R304" s="18"/>
      <c r="S304" s="18"/>
      <c r="T304" s="18"/>
      <c r="U304" s="18"/>
      <c r="V304" s="18"/>
      <c r="W304" s="18"/>
      <c r="X304" s="18"/>
      <c r="Y304" s="18"/>
      <c r="Z304" s="18"/>
      <c r="AA304" s="18"/>
      <c r="AB304" s="18"/>
    </row>
    <row r="305" spans="1:28" ht="15" hidden="1" x14ac:dyDescent="0.25">
      <c r="A305" s="18"/>
      <c r="B305" s="18"/>
      <c r="C305" s="32"/>
      <c r="D305" s="18"/>
      <c r="E305" s="148" t="s">
        <v>189</v>
      </c>
      <c r="F305" s="162">
        <f>'Fjärrvärmestatistik 2012'!BV264</f>
        <v>0.2143266475644699</v>
      </c>
      <c r="G305" s="162">
        <f>'Fjärrvärmestatistik 2012'!BW264</f>
        <v>0.60868194842406875</v>
      </c>
      <c r="H305" s="162">
        <f>'Fjärrvärmestatistik 2012'!BX264</f>
        <v>0.1769914040114613</v>
      </c>
      <c r="I305" s="18"/>
      <c r="J305" s="18"/>
      <c r="K305" s="18"/>
      <c r="L305" s="18"/>
      <c r="M305" s="18"/>
      <c r="N305" s="18"/>
      <c r="O305" s="18"/>
      <c r="P305" s="18"/>
      <c r="Q305" s="18"/>
      <c r="R305" s="18"/>
      <c r="S305" s="18"/>
      <c r="T305" s="18"/>
      <c r="U305" s="18"/>
      <c r="V305" s="18"/>
      <c r="W305" s="18"/>
      <c r="X305" s="18"/>
      <c r="Y305" s="18"/>
      <c r="Z305" s="18"/>
      <c r="AA305" s="18"/>
      <c r="AB305" s="18"/>
    </row>
    <row r="306" spans="1:28" ht="15" hidden="1" x14ac:dyDescent="0.25">
      <c r="A306" s="18"/>
      <c r="B306" s="18"/>
      <c r="C306" s="32"/>
      <c r="D306" s="18"/>
      <c r="E306" s="148" t="s">
        <v>190</v>
      </c>
      <c r="F306" s="162">
        <f>'Fjärrvärmestatistik 2012'!BV265</f>
        <v>0</v>
      </c>
      <c r="G306" s="162">
        <f>'Fjärrvärmestatistik 2012'!BW265</f>
        <v>0.91968175648992523</v>
      </c>
      <c r="H306" s="162">
        <f>'Fjärrvärmestatistik 2012'!BX265</f>
        <v>8.0318243510074772E-2</v>
      </c>
      <c r="I306" s="18"/>
      <c r="J306" s="18"/>
      <c r="K306" s="18"/>
      <c r="L306" s="18"/>
      <c r="M306" s="18"/>
      <c r="N306" s="18"/>
      <c r="O306" s="18"/>
      <c r="P306" s="18"/>
      <c r="Q306" s="18"/>
      <c r="R306" s="18"/>
      <c r="S306" s="18"/>
      <c r="T306" s="18"/>
      <c r="U306" s="18"/>
      <c r="V306" s="18"/>
      <c r="W306" s="18"/>
      <c r="X306" s="18"/>
      <c r="Y306" s="18"/>
      <c r="Z306" s="18"/>
      <c r="AA306" s="18"/>
      <c r="AB306" s="18"/>
    </row>
    <row r="307" spans="1:28" ht="15" hidden="1" x14ac:dyDescent="0.25">
      <c r="A307" s="18"/>
      <c r="B307" s="18"/>
      <c r="C307" s="34"/>
      <c r="D307" s="18"/>
      <c r="E307" s="148" t="s">
        <v>191</v>
      </c>
      <c r="F307" s="162">
        <f>'Fjärrvärmestatistik 2012'!BV266</f>
        <v>0</v>
      </c>
      <c r="G307" s="162">
        <f>'Fjärrvärmestatistik 2012'!BW266</f>
        <v>1.5322979941309312E-2</v>
      </c>
      <c r="H307" s="162">
        <f>'Fjärrvärmestatistik 2012'!BX266</f>
        <v>0.98467702005869073</v>
      </c>
      <c r="I307" s="18"/>
      <c r="J307" s="18"/>
      <c r="K307" s="18"/>
      <c r="L307" s="18"/>
      <c r="M307" s="18"/>
      <c r="N307" s="18"/>
      <c r="O307" s="18"/>
      <c r="P307" s="18"/>
      <c r="Q307" s="18"/>
      <c r="R307" s="18"/>
      <c r="S307" s="18"/>
      <c r="T307" s="18"/>
      <c r="U307" s="18"/>
      <c r="V307" s="18"/>
      <c r="W307" s="18"/>
      <c r="X307" s="18"/>
      <c r="Y307" s="18"/>
      <c r="Z307" s="18"/>
      <c r="AA307" s="18"/>
      <c r="AB307" s="18"/>
    </row>
    <row r="308" spans="1:28" ht="15" hidden="1" x14ac:dyDescent="0.25">
      <c r="A308" s="18"/>
      <c r="B308" s="18"/>
      <c r="C308" s="34"/>
      <c r="D308" s="18"/>
      <c r="E308" s="148" t="s">
        <v>192</v>
      </c>
      <c r="F308" s="162">
        <f>'Fjärrvärmestatistik 2012'!BV267</f>
        <v>0</v>
      </c>
      <c r="G308" s="162">
        <f>'Fjärrvärmestatistik 2012'!BW267</f>
        <v>0.85823082436848241</v>
      </c>
      <c r="H308" s="162">
        <f>'Fjärrvärmestatistik 2012'!BX267</f>
        <v>0.1417691756315177</v>
      </c>
      <c r="I308" s="18"/>
      <c r="J308" s="18"/>
      <c r="K308" s="18"/>
      <c r="L308" s="18"/>
      <c r="M308" s="18"/>
      <c r="N308" s="18"/>
      <c r="O308" s="18"/>
      <c r="P308" s="18"/>
      <c r="Q308" s="18"/>
      <c r="R308" s="18"/>
      <c r="S308" s="18"/>
      <c r="T308" s="18"/>
      <c r="U308" s="18"/>
      <c r="V308" s="18"/>
      <c r="W308" s="18"/>
      <c r="X308" s="18"/>
      <c r="Y308" s="18"/>
      <c r="Z308" s="18"/>
      <c r="AA308" s="18"/>
      <c r="AB308" s="18"/>
    </row>
    <row r="309" spans="1:28" ht="15" hidden="1" x14ac:dyDescent="0.25">
      <c r="A309" s="18"/>
      <c r="B309" s="18"/>
      <c r="C309" s="34"/>
      <c r="D309" s="18"/>
      <c r="E309" s="148" t="s">
        <v>193</v>
      </c>
      <c r="F309" s="162">
        <f>'Fjärrvärmestatistik 2012'!BV268</f>
        <v>0.11888847514308876</v>
      </c>
      <c r="G309" s="162">
        <f>'Fjärrvärmestatistik 2012'!BW268</f>
        <v>0.43324525325272839</v>
      </c>
      <c r="H309" s="162">
        <f>'Fjärrvärmestatistik 2012'!BX268</f>
        <v>0.44786627160418274</v>
      </c>
      <c r="I309" s="18"/>
      <c r="J309" s="18"/>
      <c r="K309" s="18"/>
      <c r="L309" s="18"/>
      <c r="M309" s="18"/>
      <c r="N309" s="18"/>
      <c r="O309" s="18"/>
      <c r="P309" s="18"/>
      <c r="Q309" s="18"/>
      <c r="R309" s="18"/>
      <c r="S309" s="18"/>
      <c r="T309" s="18"/>
      <c r="U309" s="18"/>
      <c r="V309" s="18"/>
      <c r="W309" s="18"/>
      <c r="X309" s="18"/>
      <c r="Y309" s="18"/>
      <c r="Z309" s="18"/>
      <c r="AA309" s="18"/>
      <c r="AB309" s="18"/>
    </row>
    <row r="310" spans="1:28" ht="15" hidden="1" x14ac:dyDescent="0.25">
      <c r="A310" s="18"/>
      <c r="B310" s="18"/>
      <c r="C310" s="34"/>
      <c r="D310" s="18"/>
      <c r="E310" s="148" t="s">
        <v>27</v>
      </c>
      <c r="F310" s="162">
        <f>'Fjärrvärmestatistik 2012'!BV269</f>
        <v>0</v>
      </c>
      <c r="G310" s="162">
        <f>'Fjärrvärmestatistik 2012'!BW269</f>
        <v>0.8276050186648658</v>
      </c>
      <c r="H310" s="162">
        <f>'Fjärrvärmestatistik 2012'!BX269</f>
        <v>0.17239498133513423</v>
      </c>
      <c r="I310" s="18"/>
      <c r="J310" s="18"/>
      <c r="K310" s="18"/>
      <c r="L310" s="18"/>
      <c r="M310" s="18"/>
      <c r="N310" s="18"/>
      <c r="O310" s="18"/>
      <c r="P310" s="18"/>
      <c r="Q310" s="18"/>
      <c r="R310" s="18"/>
      <c r="S310" s="18"/>
      <c r="T310" s="18"/>
      <c r="U310" s="18"/>
      <c r="V310" s="18"/>
      <c r="W310" s="18"/>
      <c r="X310" s="18"/>
      <c r="Y310" s="18"/>
      <c r="Z310" s="18"/>
      <c r="AA310" s="18"/>
      <c r="AB310" s="18"/>
    </row>
    <row r="311" spans="1:28" ht="15" hidden="1" x14ac:dyDescent="0.25">
      <c r="A311" s="18"/>
      <c r="B311" s="18"/>
      <c r="C311" s="34"/>
      <c r="D311" s="18"/>
      <c r="E311" s="148" t="s">
        <v>315</v>
      </c>
      <c r="F311" s="162">
        <f>'Fjärrvärmestatistik 2012'!BV270</f>
        <v>0</v>
      </c>
      <c r="G311" s="162">
        <f>'Fjärrvärmestatistik 2012'!BW270</f>
        <v>0.90703124999999996</v>
      </c>
      <c r="H311" s="162">
        <f>'Fjärrvärmestatistik 2012'!BX270</f>
        <v>9.2968750000000017E-2</v>
      </c>
      <c r="I311" s="18"/>
      <c r="J311" s="18"/>
      <c r="K311" s="18"/>
      <c r="L311" s="18"/>
      <c r="M311" s="18"/>
      <c r="N311" s="18"/>
      <c r="O311" s="18"/>
      <c r="P311" s="18"/>
      <c r="Q311" s="18"/>
      <c r="R311" s="18"/>
      <c r="S311" s="18"/>
      <c r="T311" s="18"/>
      <c r="U311" s="18"/>
      <c r="V311" s="18"/>
      <c r="W311" s="18"/>
      <c r="X311" s="18"/>
      <c r="Y311" s="18"/>
      <c r="Z311" s="18"/>
      <c r="AA311" s="18"/>
      <c r="AB311" s="18"/>
    </row>
    <row r="312" spans="1:28" ht="15" hidden="1" x14ac:dyDescent="0.25">
      <c r="A312" s="18"/>
      <c r="B312" s="18"/>
      <c r="C312" s="34"/>
      <c r="D312" s="18"/>
      <c r="E312" s="148" t="s">
        <v>194</v>
      </c>
      <c r="F312" s="162">
        <f>'Fjärrvärmestatistik 2012'!BV271</f>
        <v>0</v>
      </c>
      <c r="G312" s="162">
        <f>'Fjärrvärmestatistik 2012'!BW271</f>
        <v>0</v>
      </c>
      <c r="H312" s="162">
        <f>'Fjärrvärmestatistik 2012'!BX271</f>
        <v>0</v>
      </c>
      <c r="I312" s="18"/>
      <c r="J312" s="18"/>
      <c r="K312" s="18"/>
      <c r="L312" s="18"/>
      <c r="M312" s="18"/>
      <c r="N312" s="18"/>
      <c r="O312" s="18"/>
      <c r="P312" s="18"/>
      <c r="Q312" s="18"/>
      <c r="R312" s="18"/>
      <c r="S312" s="18"/>
      <c r="T312" s="18"/>
      <c r="U312" s="18"/>
      <c r="V312" s="18"/>
      <c r="W312" s="18"/>
      <c r="X312" s="18"/>
      <c r="Y312" s="18"/>
      <c r="Z312" s="18"/>
      <c r="AA312" s="18"/>
      <c r="AB312" s="18"/>
    </row>
    <row r="313" spans="1:28" ht="15" hidden="1" x14ac:dyDescent="0.25">
      <c r="A313" s="18"/>
      <c r="B313" s="18"/>
      <c r="C313" s="34"/>
      <c r="D313" s="18"/>
      <c r="E313" s="148" t="s">
        <v>654</v>
      </c>
      <c r="F313" s="162">
        <f>'Fjärrvärmestatistik 2012'!BV272</f>
        <v>0</v>
      </c>
      <c r="G313" s="162">
        <f>'Fjärrvärmestatistik 2012'!BW272</f>
        <v>0.46799999999999997</v>
      </c>
      <c r="H313" s="162">
        <f>'Fjärrvärmestatistik 2012'!BX272</f>
        <v>0.53200000000000003</v>
      </c>
      <c r="I313" s="18"/>
      <c r="J313" s="18"/>
      <c r="K313" s="18"/>
      <c r="L313" s="18"/>
      <c r="M313" s="18"/>
      <c r="N313" s="18"/>
      <c r="O313" s="18"/>
      <c r="P313" s="18"/>
      <c r="Q313" s="18"/>
      <c r="R313" s="18"/>
      <c r="S313" s="18"/>
      <c r="T313" s="18"/>
      <c r="U313" s="18"/>
      <c r="V313" s="18"/>
      <c r="W313" s="18"/>
      <c r="X313" s="18"/>
      <c r="Y313" s="18"/>
      <c r="Z313" s="18"/>
      <c r="AA313" s="18"/>
      <c r="AB313" s="18"/>
    </row>
    <row r="314" spans="1:28" ht="15" hidden="1" x14ac:dyDescent="0.25">
      <c r="A314" s="18"/>
      <c r="B314" s="18"/>
      <c r="C314" s="34"/>
      <c r="D314" s="18"/>
      <c r="E314" s="148" t="s">
        <v>432</v>
      </c>
      <c r="F314" s="162">
        <f>'Fjärrvärmestatistik 2012'!BV273</f>
        <v>0</v>
      </c>
      <c r="G314" s="162">
        <f>'Fjärrvärmestatistik 2012'!BW273</f>
        <v>0.8492378048780489</v>
      </c>
      <c r="H314" s="162">
        <f>'Fjärrvärmestatistik 2012'!BX273</f>
        <v>0.15076219512195124</v>
      </c>
      <c r="I314" s="18"/>
      <c r="J314" s="18"/>
      <c r="K314" s="18"/>
      <c r="L314" s="18"/>
      <c r="M314" s="18"/>
      <c r="N314" s="18"/>
      <c r="O314" s="18"/>
      <c r="P314" s="18"/>
      <c r="Q314" s="18"/>
      <c r="R314" s="18"/>
      <c r="S314" s="18"/>
      <c r="T314" s="18"/>
      <c r="U314" s="18"/>
      <c r="V314" s="18"/>
      <c r="W314" s="18"/>
      <c r="X314" s="18"/>
      <c r="Y314" s="18"/>
      <c r="Z314" s="18"/>
      <c r="AA314" s="18"/>
      <c r="AB314" s="18"/>
    </row>
    <row r="315" spans="1:28" ht="15" hidden="1" x14ac:dyDescent="0.25">
      <c r="A315" s="18"/>
      <c r="B315" s="18"/>
      <c r="C315" s="32"/>
      <c r="D315" s="18"/>
      <c r="E315" s="148" t="s">
        <v>195</v>
      </c>
      <c r="F315" s="162">
        <f>'Fjärrvärmestatistik 2012'!BV274</f>
        <v>0</v>
      </c>
      <c r="G315" s="162">
        <f>'Fjärrvärmestatistik 2012'!BW274</f>
        <v>0.91803393694918234</v>
      </c>
      <c r="H315" s="162">
        <f>'Fjärrvärmestatistik 2012'!BX274</f>
        <v>8.1966063050817731E-2</v>
      </c>
      <c r="I315" s="18"/>
      <c r="J315" s="18"/>
      <c r="K315" s="18"/>
      <c r="L315" s="18"/>
      <c r="M315" s="18"/>
      <c r="N315" s="18"/>
      <c r="O315" s="18"/>
      <c r="P315" s="18"/>
      <c r="Q315" s="18"/>
      <c r="R315" s="18"/>
      <c r="S315" s="18"/>
      <c r="T315" s="18"/>
      <c r="U315" s="18"/>
      <c r="V315" s="18"/>
      <c r="W315" s="18"/>
      <c r="X315" s="18"/>
      <c r="Y315" s="18"/>
      <c r="Z315" s="18"/>
      <c r="AA315" s="18"/>
      <c r="AB315" s="18"/>
    </row>
    <row r="316" spans="1:28" ht="15" hidden="1" x14ac:dyDescent="0.25">
      <c r="A316" s="18"/>
      <c r="B316" s="18"/>
      <c r="C316" s="34"/>
      <c r="D316" s="18"/>
      <c r="E316" s="148" t="s">
        <v>316</v>
      </c>
      <c r="F316" s="162">
        <f>'Fjärrvärmestatistik 2012'!BV275</f>
        <v>0</v>
      </c>
      <c r="G316" s="162">
        <f>'Fjärrvärmestatistik 2012'!BW275</f>
        <v>0.86042098548875778</v>
      </c>
      <c r="H316" s="162">
        <f>'Fjärrvärmestatistik 2012'!BX275</f>
        <v>0.13957901451124222</v>
      </c>
      <c r="I316" s="18"/>
      <c r="J316" s="18"/>
      <c r="K316" s="18"/>
      <c r="L316" s="18"/>
      <c r="M316" s="18"/>
      <c r="N316" s="18"/>
      <c r="O316" s="18"/>
      <c r="P316" s="18"/>
      <c r="Q316" s="18"/>
      <c r="R316" s="18"/>
      <c r="S316" s="18"/>
      <c r="T316" s="18"/>
      <c r="U316" s="18"/>
      <c r="V316" s="18"/>
      <c r="W316" s="18"/>
      <c r="X316" s="18"/>
      <c r="Y316" s="18"/>
      <c r="Z316" s="18"/>
      <c r="AA316" s="18"/>
      <c r="AB316" s="18"/>
    </row>
    <row r="317" spans="1:28" ht="15" hidden="1" x14ac:dyDescent="0.25">
      <c r="A317" s="18"/>
      <c r="B317" s="18"/>
      <c r="C317" s="32"/>
      <c r="D317" s="18"/>
      <c r="E317" s="148" t="s">
        <v>317</v>
      </c>
      <c r="F317" s="162">
        <f>'Fjärrvärmestatistik 2012'!BV276</f>
        <v>0</v>
      </c>
      <c r="G317" s="162">
        <f>'Fjärrvärmestatistik 2012'!BW276</f>
        <v>0.97412694240940889</v>
      </c>
      <c r="H317" s="162">
        <f>'Fjärrvärmestatistik 2012'!BX276</f>
        <v>2.5873057590591018E-2</v>
      </c>
      <c r="I317" s="18"/>
      <c r="J317" s="18"/>
      <c r="K317" s="18"/>
      <c r="L317" s="18"/>
      <c r="M317" s="18"/>
      <c r="N317" s="18"/>
      <c r="O317" s="18"/>
      <c r="P317" s="18"/>
      <c r="Q317" s="18"/>
      <c r="R317" s="18"/>
      <c r="S317" s="18"/>
      <c r="T317" s="18"/>
      <c r="U317" s="18"/>
      <c r="V317" s="18"/>
      <c r="W317" s="18"/>
      <c r="X317" s="18"/>
      <c r="Y317" s="18"/>
      <c r="Z317" s="18"/>
      <c r="AA317" s="18"/>
      <c r="AB317" s="18"/>
    </row>
    <row r="318" spans="1:28" ht="15" hidden="1" x14ac:dyDescent="0.25">
      <c r="A318" s="18"/>
      <c r="B318" s="18"/>
      <c r="C318" s="34"/>
      <c r="D318" s="18"/>
      <c r="E318" s="148" t="s">
        <v>196</v>
      </c>
      <c r="F318" s="162">
        <f>'Fjärrvärmestatistik 2012'!BV277</f>
        <v>0</v>
      </c>
      <c r="G318" s="162">
        <f>'Fjärrvärmestatistik 2012'!BW277</f>
        <v>0.88210045662100456</v>
      </c>
      <c r="H318" s="162">
        <f>'Fjärrvärmestatistik 2012'!BX277</f>
        <v>0.11789954337899543</v>
      </c>
      <c r="I318" s="18"/>
      <c r="J318" s="18"/>
      <c r="K318" s="18"/>
      <c r="L318" s="18"/>
      <c r="M318" s="18"/>
      <c r="N318" s="18"/>
      <c r="O318" s="18"/>
      <c r="P318" s="18"/>
      <c r="Q318" s="18"/>
      <c r="R318" s="18"/>
      <c r="S318" s="18"/>
      <c r="T318" s="18"/>
      <c r="U318" s="18"/>
      <c r="V318" s="18"/>
      <c r="W318" s="18"/>
      <c r="X318" s="18"/>
      <c r="Y318" s="18"/>
      <c r="Z318" s="18"/>
      <c r="AA318" s="18"/>
      <c r="AB318" s="18"/>
    </row>
    <row r="319" spans="1:28" ht="15" hidden="1" x14ac:dyDescent="0.25">
      <c r="A319" s="18"/>
      <c r="B319" s="18"/>
      <c r="C319" s="34"/>
      <c r="D319" s="18"/>
      <c r="E319" s="148" t="s">
        <v>197</v>
      </c>
      <c r="F319" s="162">
        <f>'Fjärrvärmestatistik 2012'!BV278</f>
        <v>0</v>
      </c>
      <c r="G319" s="162">
        <f>'Fjärrvärmestatistik 2012'!BW278</f>
        <v>0.80788048733320439</v>
      </c>
      <c r="H319" s="162">
        <f>'Fjärrvärmestatistik 2012'!BX278</f>
        <v>0.19211951266679558</v>
      </c>
      <c r="I319" s="18"/>
      <c r="J319" s="18"/>
      <c r="K319" s="18"/>
      <c r="L319" s="18"/>
      <c r="M319" s="18"/>
      <c r="N319" s="18"/>
      <c r="O319" s="18"/>
      <c r="P319" s="18"/>
      <c r="Q319" s="18"/>
      <c r="R319" s="18"/>
      <c r="S319" s="18"/>
      <c r="T319" s="18"/>
      <c r="U319" s="18"/>
      <c r="V319" s="18"/>
      <c r="W319" s="18"/>
      <c r="X319" s="18"/>
      <c r="Y319" s="18"/>
      <c r="Z319" s="18"/>
      <c r="AA319" s="18"/>
      <c r="AB319" s="18"/>
    </row>
    <row r="320" spans="1:28" ht="15" hidden="1" x14ac:dyDescent="0.25">
      <c r="A320" s="18"/>
      <c r="B320" s="18"/>
      <c r="C320" s="34"/>
      <c r="D320" s="18"/>
      <c r="E320" s="148" t="s">
        <v>198</v>
      </c>
      <c r="F320" s="162">
        <f>'Fjärrvärmestatistik 2012'!BV279</f>
        <v>0</v>
      </c>
      <c r="G320" s="162">
        <f>'Fjärrvärmestatistik 2012'!BW279</f>
        <v>0.7931181491546444</v>
      </c>
      <c r="H320" s="162">
        <f>'Fjärrvärmestatistik 2012'!BX279</f>
        <v>0.20688185084535557</v>
      </c>
      <c r="I320" s="18"/>
      <c r="J320" s="18"/>
      <c r="K320" s="18"/>
      <c r="L320" s="18"/>
      <c r="M320" s="18"/>
      <c r="N320" s="18"/>
      <c r="O320" s="18"/>
      <c r="P320" s="18"/>
      <c r="Q320" s="18"/>
      <c r="R320" s="18"/>
      <c r="S320" s="18"/>
      <c r="T320" s="18"/>
      <c r="U320" s="18"/>
      <c r="V320" s="18"/>
      <c r="W320" s="18"/>
      <c r="X320" s="18"/>
      <c r="Y320" s="18"/>
      <c r="Z320" s="18"/>
      <c r="AA320" s="18"/>
      <c r="AB320" s="18"/>
    </row>
    <row r="321" spans="1:28" ht="15" hidden="1" x14ac:dyDescent="0.25">
      <c r="A321" s="18"/>
      <c r="B321" s="18"/>
      <c r="C321" s="34"/>
      <c r="D321" s="18"/>
      <c r="E321" s="148" t="s">
        <v>199</v>
      </c>
      <c r="F321" s="162">
        <f>'Fjärrvärmestatistik 2012'!BV280</f>
        <v>0.48655698234349914</v>
      </c>
      <c r="G321" s="162">
        <f>'Fjärrvärmestatistik 2012'!BW280</f>
        <v>0.25685192616372393</v>
      </c>
      <c r="H321" s="162">
        <f>'Fjärrvärmestatistik 2012'!BX280</f>
        <v>0.25659109149277687</v>
      </c>
      <c r="I321" s="18"/>
      <c r="J321" s="18"/>
      <c r="K321" s="18"/>
      <c r="L321" s="18"/>
      <c r="M321" s="18"/>
      <c r="N321" s="18"/>
      <c r="O321" s="18"/>
      <c r="P321" s="18"/>
      <c r="Q321" s="18"/>
      <c r="R321" s="18"/>
      <c r="S321" s="18"/>
      <c r="T321" s="18"/>
      <c r="U321" s="18"/>
      <c r="V321" s="18"/>
      <c r="W321" s="18"/>
      <c r="X321" s="18"/>
      <c r="Y321" s="18"/>
      <c r="Z321" s="18"/>
      <c r="AA321" s="18"/>
      <c r="AB321" s="18"/>
    </row>
    <row r="322" spans="1:28" ht="15" hidden="1" x14ac:dyDescent="0.25">
      <c r="A322" s="18"/>
      <c r="B322" s="18"/>
      <c r="C322" s="34"/>
      <c r="D322" s="18"/>
      <c r="E322" s="148" t="s">
        <v>611</v>
      </c>
      <c r="F322" s="162">
        <f>'Fjärrvärmestatistik 2012'!BV281</f>
        <v>0.21193724449951354</v>
      </c>
      <c r="G322" s="162">
        <f>'Fjärrvärmestatistik 2012'!BW281</f>
        <v>0.33280724410685536</v>
      </c>
      <c r="H322" s="162">
        <f>'Fjärrvärmestatistik 2012'!BX281</f>
        <v>0.45525551139363102</v>
      </c>
      <c r="I322" s="18"/>
      <c r="J322" s="18"/>
      <c r="K322" s="18"/>
      <c r="L322" s="18"/>
      <c r="M322" s="18"/>
      <c r="N322" s="18"/>
      <c r="O322" s="18"/>
      <c r="P322" s="18"/>
      <c r="Q322" s="18"/>
      <c r="R322" s="18"/>
      <c r="S322" s="18"/>
      <c r="T322" s="18"/>
      <c r="U322" s="18"/>
      <c r="V322" s="18"/>
      <c r="W322" s="18"/>
      <c r="X322" s="18"/>
      <c r="Y322" s="18"/>
      <c r="Z322" s="18"/>
      <c r="AA322" s="18"/>
      <c r="AB322" s="18"/>
    </row>
    <row r="323" spans="1:28" ht="15" hidden="1" x14ac:dyDescent="0.25">
      <c r="A323" s="18"/>
      <c r="B323" s="18"/>
      <c r="C323" s="34"/>
      <c r="D323" s="18"/>
      <c r="E323" s="148" t="s">
        <v>200</v>
      </c>
      <c r="F323" s="162">
        <f>'Fjärrvärmestatistik 2012'!BV282</f>
        <v>0.24734334921216564</v>
      </c>
      <c r="G323" s="162">
        <f>'Fjärrvärmestatistik 2012'!BW282</f>
        <v>0.62097838035910591</v>
      </c>
      <c r="H323" s="162">
        <f>'Fjärrvärmestatistik 2012'!BX282</f>
        <v>0.13167827042872848</v>
      </c>
      <c r="I323" s="18"/>
      <c r="J323" s="18"/>
      <c r="K323" s="18"/>
      <c r="L323" s="18"/>
      <c r="M323" s="18"/>
      <c r="N323" s="18"/>
      <c r="O323" s="18"/>
      <c r="P323" s="18"/>
      <c r="Q323" s="18"/>
      <c r="R323" s="18"/>
      <c r="S323" s="18"/>
      <c r="T323" s="18"/>
      <c r="U323" s="18"/>
      <c r="V323" s="18"/>
      <c r="W323" s="18"/>
      <c r="X323" s="18"/>
      <c r="Y323" s="18"/>
      <c r="Z323" s="18"/>
      <c r="AA323" s="18"/>
      <c r="AB323" s="18"/>
    </row>
    <row r="324" spans="1:28" ht="15" hidden="1" x14ac:dyDescent="0.25">
      <c r="A324" s="18"/>
      <c r="B324" s="18"/>
      <c r="C324" s="34"/>
      <c r="D324" s="18"/>
      <c r="E324" s="148" t="s">
        <v>187</v>
      </c>
      <c r="F324" s="162">
        <f>'Fjärrvärmestatistik 2012'!BV283</f>
        <v>0.47951631397894307</v>
      </c>
      <c r="G324" s="162">
        <f>'Fjärrvärmestatistik 2012'!BW283</f>
        <v>0.24314951874630811</v>
      </c>
      <c r="H324" s="162">
        <f>'Fjärrvärmestatistik 2012'!BX283</f>
        <v>0.27733416727474897</v>
      </c>
      <c r="I324" s="18"/>
      <c r="J324" s="18"/>
      <c r="K324" s="18"/>
      <c r="L324" s="18"/>
      <c r="M324" s="18"/>
      <c r="N324" s="18"/>
      <c r="O324" s="18"/>
      <c r="P324" s="18"/>
      <c r="Q324" s="18"/>
      <c r="R324" s="18"/>
      <c r="S324" s="18"/>
      <c r="T324" s="18"/>
      <c r="U324" s="18"/>
      <c r="V324" s="18"/>
      <c r="W324" s="18"/>
      <c r="X324" s="18"/>
      <c r="Y324" s="18"/>
      <c r="Z324" s="18"/>
      <c r="AA324" s="18"/>
      <c r="AB324" s="18"/>
    </row>
    <row r="325" spans="1:28" ht="15" hidden="1" x14ac:dyDescent="0.25">
      <c r="A325" s="18"/>
      <c r="B325" s="18"/>
      <c r="C325" s="34"/>
      <c r="D325" s="18"/>
      <c r="E325" s="148" t="s">
        <v>202</v>
      </c>
      <c r="F325" s="162">
        <f>'Fjärrvärmestatistik 2012'!BV284</f>
        <v>0</v>
      </c>
      <c r="G325" s="162">
        <f>'Fjärrvärmestatistik 2012'!BW284</f>
        <v>0.67032293122186004</v>
      </c>
      <c r="H325" s="162">
        <f>'Fjärrvärmestatistik 2012'!BX284</f>
        <v>0.32967706877814007</v>
      </c>
      <c r="I325" s="18"/>
      <c r="J325" s="18"/>
      <c r="K325" s="18"/>
      <c r="L325" s="18"/>
      <c r="M325" s="18"/>
      <c r="N325" s="18"/>
      <c r="O325" s="18"/>
      <c r="P325" s="18"/>
      <c r="Q325" s="18"/>
      <c r="R325" s="18"/>
      <c r="S325" s="18"/>
      <c r="T325" s="18"/>
      <c r="U325" s="18"/>
      <c r="V325" s="18"/>
      <c r="W325" s="18"/>
      <c r="X325" s="18"/>
      <c r="Y325" s="18"/>
      <c r="Z325" s="18"/>
      <c r="AA325" s="18"/>
      <c r="AB325" s="18"/>
    </row>
    <row r="326" spans="1:28" ht="15" hidden="1" x14ac:dyDescent="0.25">
      <c r="A326" s="18"/>
      <c r="B326" s="18"/>
      <c r="C326" s="34"/>
      <c r="D326" s="18"/>
      <c r="E326" s="148" t="s">
        <v>203</v>
      </c>
      <c r="F326" s="162">
        <f>'Fjärrvärmestatistik 2012'!BV285</f>
        <v>0</v>
      </c>
      <c r="G326" s="162">
        <f>'Fjärrvärmestatistik 2012'!BW285</f>
        <v>0.94409082938804134</v>
      </c>
      <c r="H326" s="162">
        <f>'Fjärrvärmestatistik 2012'!BX285</f>
        <v>5.590917061195861E-2</v>
      </c>
      <c r="I326" s="18"/>
      <c r="J326" s="18"/>
      <c r="K326" s="18"/>
      <c r="L326" s="18"/>
      <c r="M326" s="18"/>
      <c r="N326" s="18"/>
      <c r="O326" s="18"/>
      <c r="P326" s="18"/>
      <c r="Q326" s="18"/>
      <c r="R326" s="18"/>
      <c r="S326" s="18"/>
      <c r="T326" s="18"/>
      <c r="U326" s="18"/>
      <c r="V326" s="18"/>
      <c r="W326" s="18"/>
      <c r="X326" s="18"/>
      <c r="Y326" s="18"/>
      <c r="Z326" s="18"/>
      <c r="AA326" s="18"/>
      <c r="AB326" s="18"/>
    </row>
    <row r="327" spans="1:28" ht="15" hidden="1" x14ac:dyDescent="0.25">
      <c r="A327" s="18"/>
      <c r="B327" s="18"/>
      <c r="C327" s="34"/>
      <c r="D327" s="18"/>
      <c r="E327" s="148" t="s">
        <v>439</v>
      </c>
      <c r="F327" s="162">
        <f>'Fjärrvärmestatistik 2012'!BV286</f>
        <v>0</v>
      </c>
      <c r="G327" s="162">
        <f>'Fjärrvärmestatistik 2012'!BW286</f>
        <v>0.98043478260869565</v>
      </c>
      <c r="H327" s="162">
        <f>'Fjärrvärmestatistik 2012'!BX286</f>
        <v>1.9565217391304353E-2</v>
      </c>
      <c r="I327" s="18"/>
      <c r="J327" s="18"/>
      <c r="K327" s="18"/>
      <c r="L327" s="18"/>
      <c r="M327" s="18"/>
      <c r="N327" s="18"/>
      <c r="O327" s="18"/>
      <c r="P327" s="18"/>
      <c r="Q327" s="18"/>
      <c r="R327" s="18"/>
      <c r="S327" s="18"/>
      <c r="T327" s="18"/>
      <c r="U327" s="18"/>
      <c r="V327" s="18"/>
      <c r="W327" s="18"/>
      <c r="X327" s="18"/>
      <c r="Y327" s="18"/>
      <c r="Z327" s="18"/>
      <c r="AA327" s="18"/>
      <c r="AB327" s="18"/>
    </row>
    <row r="328" spans="1:28" ht="15" hidden="1" x14ac:dyDescent="0.25">
      <c r="A328" s="18"/>
      <c r="B328" s="18"/>
      <c r="C328" s="34"/>
      <c r="D328" s="18"/>
      <c r="E328" s="148" t="s">
        <v>204</v>
      </c>
      <c r="F328" s="162">
        <f>'Fjärrvärmestatistik 2012'!BV287</f>
        <v>0</v>
      </c>
      <c r="G328" s="162">
        <f>'Fjärrvärmestatistik 2012'!BW287</f>
        <v>0.7972733355637337</v>
      </c>
      <c r="H328" s="162">
        <f>'Fjärrvärmestatistik 2012'!BX287</f>
        <v>0.2027266644362663</v>
      </c>
      <c r="I328" s="18"/>
      <c r="J328" s="18"/>
      <c r="K328" s="18"/>
      <c r="L328" s="18"/>
      <c r="M328" s="18"/>
      <c r="N328" s="18"/>
      <c r="O328" s="18"/>
      <c r="P328" s="18"/>
      <c r="Q328" s="18"/>
      <c r="R328" s="18"/>
      <c r="S328" s="18"/>
      <c r="T328" s="18"/>
      <c r="U328" s="18"/>
      <c r="V328" s="18"/>
      <c r="W328" s="18"/>
      <c r="X328" s="18"/>
      <c r="Y328" s="18"/>
      <c r="Z328" s="18"/>
      <c r="AA328" s="18"/>
      <c r="AB328" s="18"/>
    </row>
    <row r="329" spans="1:28" ht="15" hidden="1" x14ac:dyDescent="0.25">
      <c r="A329" s="18"/>
      <c r="B329" s="18"/>
      <c r="C329" s="34"/>
      <c r="D329" s="18"/>
      <c r="E329" s="148" t="s">
        <v>318</v>
      </c>
      <c r="F329" s="162">
        <f>'Fjärrvärmestatistik 2012'!BV288</f>
        <v>0</v>
      </c>
      <c r="G329" s="162">
        <f>'Fjärrvärmestatistik 2012'!BW288</f>
        <v>0.98894984326018809</v>
      </c>
      <c r="H329" s="162">
        <f>'Fjärrvärmestatistik 2012'!BX288</f>
        <v>1.1050156739811913E-2</v>
      </c>
      <c r="I329" s="18"/>
      <c r="J329" s="18"/>
      <c r="K329" s="18"/>
      <c r="L329" s="18"/>
      <c r="M329" s="18"/>
      <c r="N329" s="18"/>
      <c r="O329" s="18"/>
      <c r="P329" s="18"/>
      <c r="Q329" s="18"/>
      <c r="R329" s="18"/>
      <c r="S329" s="18"/>
      <c r="T329" s="18"/>
      <c r="U329" s="18"/>
      <c r="V329" s="18"/>
      <c r="W329" s="18"/>
      <c r="X329" s="18"/>
      <c r="Y329" s="18"/>
      <c r="Z329" s="18"/>
      <c r="AA329" s="18"/>
      <c r="AB329" s="18"/>
    </row>
    <row r="330" spans="1:28" ht="15" hidden="1" x14ac:dyDescent="0.25">
      <c r="A330" s="18"/>
      <c r="B330" s="18"/>
      <c r="C330" s="34"/>
      <c r="D330" s="18"/>
      <c r="E330" s="148" t="s">
        <v>69</v>
      </c>
      <c r="F330" s="162">
        <f>'Fjärrvärmestatistik 2012'!BV289</f>
        <v>0</v>
      </c>
      <c r="G330" s="162">
        <f>'Fjärrvärmestatistik 2012'!BW289</f>
        <v>0.89529059694440072</v>
      </c>
      <c r="H330" s="162">
        <f>'Fjärrvärmestatistik 2012'!BX289</f>
        <v>0.10470940305559931</v>
      </c>
      <c r="I330" s="18"/>
      <c r="J330" s="18"/>
      <c r="K330" s="18"/>
      <c r="L330" s="18"/>
      <c r="M330" s="18"/>
      <c r="N330" s="18"/>
      <c r="O330" s="18"/>
      <c r="P330" s="18"/>
      <c r="Q330" s="18"/>
      <c r="R330" s="18"/>
      <c r="S330" s="18"/>
      <c r="T330" s="18"/>
      <c r="U330" s="18"/>
      <c r="V330" s="18"/>
      <c r="W330" s="18"/>
      <c r="X330" s="18"/>
      <c r="Y330" s="18"/>
      <c r="Z330" s="18"/>
      <c r="AA330" s="18"/>
      <c r="AB330" s="18"/>
    </row>
    <row r="331" spans="1:28" ht="15" hidden="1" x14ac:dyDescent="0.25">
      <c r="A331" s="18"/>
      <c r="B331" s="18"/>
      <c r="C331" s="34"/>
      <c r="D331" s="18"/>
      <c r="E331" s="148" t="s">
        <v>205</v>
      </c>
      <c r="F331" s="162">
        <f>'Fjärrvärmestatistik 2012'!BV290</f>
        <v>0</v>
      </c>
      <c r="G331" s="162">
        <f>'Fjärrvärmestatistik 2012'!BW290</f>
        <v>0.97970822281167114</v>
      </c>
      <c r="H331" s="162">
        <f>'Fjärrvärmestatistik 2012'!BX290</f>
        <v>2.0291777188328915E-2</v>
      </c>
      <c r="I331" s="18"/>
      <c r="J331" s="18"/>
      <c r="K331" s="18"/>
      <c r="L331" s="18"/>
      <c r="M331" s="18"/>
      <c r="N331" s="18"/>
      <c r="O331" s="18"/>
      <c r="P331" s="18"/>
      <c r="Q331" s="18"/>
      <c r="R331" s="18"/>
      <c r="S331" s="18"/>
      <c r="T331" s="18"/>
      <c r="U331" s="18"/>
      <c r="V331" s="18"/>
      <c r="W331" s="18"/>
      <c r="X331" s="18"/>
      <c r="Y331" s="18"/>
      <c r="Z331" s="18"/>
      <c r="AA331" s="18"/>
      <c r="AB331" s="18"/>
    </row>
    <row r="332" spans="1:28" ht="15" hidden="1" x14ac:dyDescent="0.25">
      <c r="A332" s="18"/>
      <c r="B332" s="18"/>
      <c r="C332" s="34"/>
      <c r="D332" s="18"/>
      <c r="E332" s="148" t="s">
        <v>206</v>
      </c>
      <c r="F332" s="162">
        <f>'Fjärrvärmestatistik 2012'!BV291</f>
        <v>0</v>
      </c>
      <c r="G332" s="162">
        <f>'Fjärrvärmestatistik 2012'!BW291</f>
        <v>0.93277777777777782</v>
      </c>
      <c r="H332" s="162">
        <f>'Fjärrvärmestatistik 2012'!BX291</f>
        <v>6.7222222222222225E-2</v>
      </c>
      <c r="I332" s="18"/>
      <c r="J332" s="18"/>
      <c r="K332" s="18"/>
      <c r="L332" s="18"/>
      <c r="M332" s="18"/>
      <c r="N332" s="18"/>
      <c r="O332" s="18"/>
      <c r="P332" s="18"/>
      <c r="Q332" s="18"/>
      <c r="R332" s="18"/>
      <c r="S332" s="18"/>
      <c r="T332" s="18"/>
      <c r="U332" s="18"/>
      <c r="V332" s="18"/>
      <c r="W332" s="18"/>
      <c r="X332" s="18"/>
      <c r="Y332" s="18"/>
      <c r="Z332" s="18"/>
      <c r="AA332" s="18"/>
      <c r="AB332" s="18"/>
    </row>
    <row r="333" spans="1:28" ht="15" hidden="1" x14ac:dyDescent="0.25">
      <c r="A333" s="18"/>
      <c r="B333" s="18"/>
      <c r="C333" s="34"/>
      <c r="D333" s="18"/>
      <c r="E333" s="148" t="s">
        <v>207</v>
      </c>
      <c r="F333" s="162">
        <f>'Fjärrvärmestatistik 2012'!BV292</f>
        <v>0.48853016142735772</v>
      </c>
      <c r="G333" s="162">
        <f>'Fjärrvärmestatistik 2012'!BW292</f>
        <v>0.25688190314358539</v>
      </c>
      <c r="H333" s="162">
        <f>'Fjärrvärmestatistik 2012'!BX292</f>
        <v>0.25458793542905694</v>
      </c>
      <c r="I333" s="18"/>
      <c r="J333" s="18"/>
      <c r="K333" s="18"/>
      <c r="L333" s="18"/>
      <c r="M333" s="18"/>
      <c r="N333" s="18"/>
      <c r="O333" s="18"/>
      <c r="P333" s="18"/>
      <c r="Q333" s="18"/>
      <c r="R333" s="18"/>
      <c r="S333" s="18"/>
      <c r="T333" s="18"/>
      <c r="U333" s="18"/>
      <c r="V333" s="18"/>
      <c r="W333" s="18"/>
      <c r="X333" s="18"/>
      <c r="Y333" s="18"/>
      <c r="Z333" s="18"/>
      <c r="AA333" s="18"/>
      <c r="AB333" s="18"/>
    </row>
    <row r="334" spans="1:28" ht="15" hidden="1" x14ac:dyDescent="0.25">
      <c r="A334" s="18"/>
      <c r="B334" s="18"/>
      <c r="C334" s="34"/>
      <c r="D334" s="18"/>
      <c r="E334" s="148" t="s">
        <v>208</v>
      </c>
      <c r="F334" s="162">
        <f>'Fjärrvärmestatistik 2012'!BV293</f>
        <v>0</v>
      </c>
      <c r="G334" s="162">
        <f>'Fjärrvärmestatistik 2012'!BW293</f>
        <v>0.93872962338392352</v>
      </c>
      <c r="H334" s="162">
        <f>'Fjärrvärmestatistik 2012'!BX293</f>
        <v>6.1270376616076455E-2</v>
      </c>
      <c r="I334" s="18"/>
      <c r="J334" s="18"/>
      <c r="K334" s="18"/>
      <c r="L334" s="18"/>
      <c r="M334" s="18"/>
      <c r="N334" s="18"/>
      <c r="O334" s="18"/>
      <c r="P334" s="18"/>
      <c r="Q334" s="18"/>
      <c r="R334" s="18"/>
      <c r="S334" s="18"/>
      <c r="T334" s="18"/>
      <c r="U334" s="18"/>
      <c r="V334" s="18"/>
      <c r="W334" s="18"/>
      <c r="X334" s="18"/>
      <c r="Y334" s="18"/>
      <c r="Z334" s="18"/>
      <c r="AA334" s="18"/>
      <c r="AB334" s="18"/>
    </row>
    <row r="335" spans="1:28" ht="15" hidden="1" x14ac:dyDescent="0.25">
      <c r="A335" s="18"/>
      <c r="B335" s="18"/>
      <c r="C335" s="34"/>
      <c r="D335" s="18"/>
      <c r="E335" s="148" t="s">
        <v>28</v>
      </c>
      <c r="F335" s="162">
        <f>'Fjärrvärmestatistik 2012'!BV294</f>
        <v>0</v>
      </c>
      <c r="G335" s="162">
        <f>'Fjärrvärmestatistik 2012'!BW294</f>
        <v>0.99065528328108665</v>
      </c>
      <c r="H335" s="162">
        <f>'Fjärrvärmestatistik 2012'!BX294</f>
        <v>9.3447167189134022E-3</v>
      </c>
      <c r="I335" s="18"/>
      <c r="J335" s="18"/>
      <c r="K335" s="18"/>
      <c r="L335" s="18"/>
      <c r="M335" s="18"/>
      <c r="N335" s="18"/>
      <c r="O335" s="18"/>
      <c r="P335" s="18"/>
      <c r="Q335" s="18"/>
      <c r="R335" s="18"/>
      <c r="S335" s="18"/>
      <c r="T335" s="18"/>
      <c r="U335" s="18"/>
      <c r="V335" s="18"/>
      <c r="W335" s="18"/>
      <c r="X335" s="18"/>
      <c r="Y335" s="18"/>
      <c r="Z335" s="18"/>
      <c r="AA335" s="18"/>
      <c r="AB335" s="18"/>
    </row>
    <row r="336" spans="1:28" ht="15" hidden="1" x14ac:dyDescent="0.25">
      <c r="A336" s="18"/>
      <c r="B336" s="18"/>
      <c r="C336" s="34"/>
      <c r="D336" s="18"/>
      <c r="E336" s="148" t="s">
        <v>319</v>
      </c>
      <c r="F336" s="162">
        <f>'Fjärrvärmestatistik 2012'!BV295</f>
        <v>0</v>
      </c>
      <c r="G336" s="162">
        <f>'Fjärrvärmestatistik 2012'!BW295</f>
        <v>0.94106683804627256</v>
      </c>
      <c r="H336" s="162">
        <f>'Fjärrvärmestatistik 2012'!BX295</f>
        <v>5.8933161953727504E-2</v>
      </c>
      <c r="I336" s="18"/>
      <c r="J336" s="18"/>
      <c r="K336" s="18"/>
      <c r="L336" s="18"/>
      <c r="M336" s="18"/>
      <c r="N336" s="18"/>
      <c r="O336" s="18"/>
      <c r="P336" s="18"/>
      <c r="Q336" s="18"/>
      <c r="R336" s="18"/>
      <c r="S336" s="18"/>
      <c r="T336" s="18"/>
      <c r="U336" s="18"/>
      <c r="V336" s="18"/>
      <c r="W336" s="18"/>
      <c r="X336" s="18"/>
      <c r="Y336" s="18"/>
      <c r="Z336" s="18"/>
      <c r="AA336" s="18"/>
      <c r="AB336" s="18"/>
    </row>
    <row r="337" spans="1:28" ht="15" hidden="1" x14ac:dyDescent="0.25">
      <c r="A337" s="18"/>
      <c r="B337" s="18"/>
      <c r="C337" s="32"/>
      <c r="D337" s="18"/>
      <c r="E337" s="148" t="s">
        <v>209</v>
      </c>
      <c r="F337" s="162">
        <f>'Fjärrvärmestatistik 2012'!BV296</f>
        <v>0</v>
      </c>
      <c r="G337" s="162">
        <f>'Fjärrvärmestatistik 2012'!BW296</f>
        <v>0.84803117309269893</v>
      </c>
      <c r="H337" s="162">
        <f>'Fjärrvärmestatistik 2012'!BX296</f>
        <v>0.15196882690730104</v>
      </c>
      <c r="I337" s="18"/>
      <c r="J337" s="18"/>
      <c r="K337" s="18"/>
      <c r="L337" s="18"/>
      <c r="M337" s="18"/>
      <c r="N337" s="18"/>
      <c r="O337" s="18"/>
      <c r="P337" s="18"/>
      <c r="Q337" s="18"/>
      <c r="R337" s="18"/>
      <c r="S337" s="18"/>
      <c r="T337" s="18"/>
      <c r="U337" s="18"/>
      <c r="V337" s="18"/>
      <c r="W337" s="18"/>
      <c r="X337" s="18"/>
      <c r="Y337" s="18"/>
      <c r="Z337" s="18"/>
      <c r="AA337" s="18"/>
      <c r="AB337" s="18"/>
    </row>
    <row r="338" spans="1:28" ht="15" hidden="1" x14ac:dyDescent="0.25">
      <c r="A338" s="18"/>
      <c r="B338" s="18"/>
      <c r="C338" s="34"/>
      <c r="D338" s="18"/>
      <c r="E338" s="148" t="s">
        <v>655</v>
      </c>
      <c r="F338" s="162">
        <f>'Fjärrvärmestatistik 2012'!BV297</f>
        <v>0</v>
      </c>
      <c r="G338" s="162">
        <f>'Fjärrvärmestatistik 2012'!BW297</f>
        <v>0.76031468531468527</v>
      </c>
      <c r="H338" s="162">
        <f>'Fjärrvärmestatistik 2012'!BX297</f>
        <v>0.23968531468531465</v>
      </c>
      <c r="I338" s="18"/>
      <c r="J338" s="18"/>
      <c r="K338" s="18"/>
      <c r="L338" s="18"/>
      <c r="M338" s="18"/>
      <c r="N338" s="18"/>
      <c r="O338" s="18"/>
      <c r="P338" s="18"/>
      <c r="Q338" s="18"/>
      <c r="R338" s="18"/>
      <c r="S338" s="18"/>
      <c r="T338" s="18"/>
      <c r="U338" s="18"/>
      <c r="V338" s="18"/>
      <c r="W338" s="18"/>
      <c r="X338" s="18"/>
      <c r="Y338" s="18"/>
      <c r="Z338" s="18"/>
      <c r="AA338" s="18"/>
      <c r="AB338" s="18"/>
    </row>
    <row r="339" spans="1:28" ht="15" hidden="1" x14ac:dyDescent="0.25">
      <c r="A339" s="18"/>
      <c r="B339" s="18"/>
      <c r="C339" s="32"/>
      <c r="D339" s="18"/>
      <c r="E339" s="148" t="s">
        <v>442</v>
      </c>
      <c r="F339" s="162">
        <f>'Fjärrvärmestatistik 2012'!BV298</f>
        <v>0</v>
      </c>
      <c r="G339" s="162">
        <f>'Fjärrvärmestatistik 2012'!BW298</f>
        <v>0.99262295081967222</v>
      </c>
      <c r="H339" s="162">
        <f>'Fjärrvärmestatistik 2012'!BX298</f>
        <v>7.3770491803278708E-3</v>
      </c>
      <c r="I339" s="18"/>
      <c r="J339" s="18"/>
      <c r="K339" s="18"/>
      <c r="L339" s="18"/>
      <c r="M339" s="18"/>
      <c r="N339" s="18"/>
      <c r="O339" s="18"/>
      <c r="P339" s="18"/>
      <c r="Q339" s="18"/>
      <c r="R339" s="18"/>
      <c r="S339" s="18"/>
      <c r="T339" s="18"/>
      <c r="U339" s="18"/>
      <c r="V339" s="18"/>
      <c r="W339" s="18"/>
      <c r="X339" s="18"/>
      <c r="Y339" s="18"/>
      <c r="Z339" s="18"/>
      <c r="AA339" s="18"/>
      <c r="AB339" s="18"/>
    </row>
    <row r="340" spans="1:28" ht="15" hidden="1" x14ac:dyDescent="0.25">
      <c r="A340" s="18"/>
      <c r="B340" s="18"/>
      <c r="C340" s="34"/>
      <c r="D340" s="18"/>
      <c r="E340" s="148" t="s">
        <v>320</v>
      </c>
      <c r="F340" s="162">
        <f>'Fjärrvärmestatistik 2012'!BV299</f>
        <v>0</v>
      </c>
      <c r="G340" s="162">
        <f>'Fjärrvärmestatistik 2012'!BW299</f>
        <v>0.99025076271513712</v>
      </c>
      <c r="H340" s="162">
        <f>'Fjärrvärmestatistik 2012'!BX299</f>
        <v>9.7492372848628391E-3</v>
      </c>
      <c r="I340" s="18"/>
      <c r="J340" s="18"/>
      <c r="K340" s="18"/>
      <c r="L340" s="18"/>
      <c r="M340" s="18"/>
      <c r="N340" s="18"/>
      <c r="O340" s="18"/>
      <c r="P340" s="18"/>
      <c r="Q340" s="18"/>
      <c r="R340" s="18"/>
      <c r="S340" s="18"/>
      <c r="T340" s="18"/>
      <c r="U340" s="18"/>
      <c r="V340" s="18"/>
      <c r="W340" s="18"/>
      <c r="X340" s="18"/>
      <c r="Y340" s="18"/>
      <c r="Z340" s="18"/>
      <c r="AA340" s="18"/>
      <c r="AB340" s="18"/>
    </row>
    <row r="341" spans="1:28" ht="15" hidden="1" x14ac:dyDescent="0.25">
      <c r="A341" s="18"/>
      <c r="B341" s="18"/>
      <c r="C341" s="34"/>
      <c r="D341" s="18"/>
      <c r="E341" s="148" t="s">
        <v>656</v>
      </c>
      <c r="F341" s="162">
        <f>'Fjärrvärmestatistik 2012'!BV300</f>
        <v>0</v>
      </c>
      <c r="G341" s="162">
        <f>'Fjärrvärmestatistik 2012'!BW300</f>
        <v>0.90504451491609561</v>
      </c>
      <c r="H341" s="162">
        <f>'Fjärrvärmestatistik 2012'!BX300</f>
        <v>9.495548508390439E-2</v>
      </c>
      <c r="I341" s="18"/>
      <c r="J341" s="18"/>
      <c r="K341" s="18"/>
      <c r="L341" s="18"/>
      <c r="M341" s="18"/>
      <c r="N341" s="18"/>
      <c r="O341" s="18"/>
      <c r="P341" s="18"/>
      <c r="Q341" s="18"/>
      <c r="R341" s="18"/>
      <c r="S341" s="18"/>
      <c r="T341" s="18"/>
      <c r="U341" s="18"/>
      <c r="V341" s="18"/>
      <c r="W341" s="18"/>
      <c r="X341" s="18"/>
      <c r="Y341" s="18"/>
      <c r="Z341" s="18"/>
      <c r="AA341" s="18"/>
      <c r="AB341" s="18"/>
    </row>
    <row r="342" spans="1:28" ht="15" hidden="1" x14ac:dyDescent="0.25">
      <c r="A342" s="18"/>
      <c r="B342" s="18"/>
      <c r="C342" s="34"/>
      <c r="D342" s="18"/>
      <c r="E342" s="148" t="s">
        <v>321</v>
      </c>
      <c r="F342" s="162">
        <f>'Fjärrvärmestatistik 2012'!BV301</f>
        <v>0</v>
      </c>
      <c r="G342" s="162">
        <f>'Fjärrvärmestatistik 2012'!BW301</f>
        <v>0</v>
      </c>
      <c r="H342" s="162">
        <f>'Fjärrvärmestatistik 2012'!BX301</f>
        <v>0</v>
      </c>
      <c r="I342" s="18"/>
      <c r="J342" s="18"/>
      <c r="K342" s="18"/>
      <c r="L342" s="18"/>
      <c r="M342" s="18"/>
      <c r="N342" s="18"/>
      <c r="O342" s="18"/>
      <c r="P342" s="18"/>
      <c r="Q342" s="18"/>
      <c r="R342" s="18"/>
      <c r="S342" s="18"/>
      <c r="T342" s="18"/>
      <c r="U342" s="18"/>
      <c r="V342" s="18"/>
      <c r="W342" s="18"/>
      <c r="X342" s="18"/>
      <c r="Y342" s="18"/>
      <c r="Z342" s="18"/>
      <c r="AA342" s="18"/>
      <c r="AB342" s="18"/>
    </row>
    <row r="343" spans="1:28" ht="15" hidden="1" x14ac:dyDescent="0.25">
      <c r="A343" s="18"/>
      <c r="B343" s="18"/>
      <c r="C343" s="34"/>
      <c r="D343" s="18"/>
      <c r="E343" s="148" t="s">
        <v>140</v>
      </c>
      <c r="F343" s="162">
        <f>'Fjärrvärmestatistik 2012'!BV302</f>
        <v>0</v>
      </c>
      <c r="G343" s="162">
        <f>'Fjärrvärmestatistik 2012'!BW302</f>
        <v>0.66120789859719353</v>
      </c>
      <c r="H343" s="162">
        <f>'Fjärrvärmestatistik 2012'!BX302</f>
        <v>0.33879210140280647</v>
      </c>
      <c r="I343" s="18"/>
      <c r="J343" s="18"/>
      <c r="K343" s="18"/>
      <c r="L343" s="18"/>
      <c r="M343" s="18"/>
      <c r="N343" s="18"/>
      <c r="O343" s="18"/>
      <c r="P343" s="18"/>
      <c r="Q343" s="18"/>
      <c r="R343" s="18"/>
      <c r="S343" s="18"/>
      <c r="T343" s="18"/>
      <c r="U343" s="18"/>
      <c r="V343" s="18"/>
      <c r="W343" s="18"/>
      <c r="X343" s="18"/>
      <c r="Y343" s="18"/>
      <c r="Z343" s="18"/>
      <c r="AA343" s="18"/>
      <c r="AB343" s="18"/>
    </row>
    <row r="344" spans="1:28" ht="15" hidden="1" x14ac:dyDescent="0.25">
      <c r="A344" s="18"/>
      <c r="B344" s="18"/>
      <c r="C344" s="32"/>
      <c r="D344" s="18"/>
      <c r="E344" s="148" t="s">
        <v>210</v>
      </c>
      <c r="F344" s="162">
        <f>'Fjärrvärmestatistik 2012'!BV303</f>
        <v>0</v>
      </c>
      <c r="G344" s="162">
        <f>'Fjärrvärmestatistik 2012'!BW303</f>
        <v>0.87476114649681525</v>
      </c>
      <c r="H344" s="162">
        <f>'Fjärrvärmestatistik 2012'!BX303</f>
        <v>0.1252388535031847</v>
      </c>
      <c r="I344" s="18"/>
      <c r="J344" s="18"/>
      <c r="K344" s="18"/>
      <c r="L344" s="18"/>
      <c r="M344" s="18"/>
      <c r="N344" s="18"/>
      <c r="O344" s="18"/>
      <c r="P344" s="18"/>
      <c r="Q344" s="18"/>
      <c r="R344" s="18"/>
      <c r="S344" s="18"/>
      <c r="T344" s="18"/>
      <c r="U344" s="18"/>
      <c r="V344" s="18"/>
      <c r="W344" s="18"/>
      <c r="X344" s="18"/>
      <c r="Y344" s="18"/>
      <c r="Z344" s="18"/>
      <c r="AA344" s="18"/>
      <c r="AB344" s="18"/>
    </row>
    <row r="345" spans="1:28" ht="15" hidden="1" x14ac:dyDescent="0.25">
      <c r="A345" s="18"/>
      <c r="B345" s="18"/>
      <c r="C345" s="34"/>
      <c r="D345" s="18"/>
      <c r="E345" s="148" t="s">
        <v>211</v>
      </c>
      <c r="F345" s="162">
        <f>'Fjärrvärmestatistik 2012'!BV304</f>
        <v>0</v>
      </c>
      <c r="G345" s="162">
        <f>'Fjärrvärmestatistik 2012'!BW304</f>
        <v>0.93498233215547699</v>
      </c>
      <c r="H345" s="162">
        <f>'Fjärrvärmestatistik 2012'!BX304</f>
        <v>6.5017667844522981E-2</v>
      </c>
      <c r="I345" s="18"/>
      <c r="J345" s="18"/>
      <c r="K345" s="18"/>
      <c r="L345" s="18"/>
      <c r="M345" s="18"/>
      <c r="N345" s="18"/>
      <c r="O345" s="18"/>
      <c r="P345" s="18"/>
      <c r="Q345" s="18"/>
      <c r="R345" s="18"/>
      <c r="S345" s="18"/>
      <c r="T345" s="18"/>
      <c r="U345" s="18"/>
      <c r="V345" s="18"/>
      <c r="W345" s="18"/>
      <c r="X345" s="18"/>
      <c r="Y345" s="18"/>
      <c r="Z345" s="18"/>
      <c r="AA345" s="18"/>
      <c r="AB345" s="18"/>
    </row>
    <row r="346" spans="1:28" ht="15" hidden="1" x14ac:dyDescent="0.25">
      <c r="A346" s="18"/>
      <c r="B346" s="18"/>
      <c r="C346" s="34"/>
      <c r="D346" s="18"/>
      <c r="E346" s="148" t="s">
        <v>213</v>
      </c>
      <c r="F346" s="162">
        <f>'Fjärrvärmestatistik 2012'!BV305</f>
        <v>0</v>
      </c>
      <c r="G346" s="162">
        <f>'Fjärrvärmestatistik 2012'!BW305</f>
        <v>0.78166868198307138</v>
      </c>
      <c r="H346" s="162">
        <f>'Fjärrvärmestatistik 2012'!BX305</f>
        <v>0.21833131801692865</v>
      </c>
      <c r="I346" s="18"/>
      <c r="J346" s="18"/>
      <c r="K346" s="18"/>
      <c r="L346" s="18"/>
      <c r="M346" s="18"/>
      <c r="N346" s="18"/>
      <c r="O346" s="18"/>
      <c r="P346" s="18"/>
      <c r="Q346" s="18"/>
      <c r="R346" s="18"/>
      <c r="S346" s="18"/>
      <c r="T346" s="18"/>
      <c r="U346" s="18"/>
      <c r="V346" s="18"/>
      <c r="W346" s="18"/>
      <c r="X346" s="18"/>
      <c r="Y346" s="18"/>
      <c r="Z346" s="18"/>
      <c r="AA346" s="18"/>
      <c r="AB346" s="18"/>
    </row>
    <row r="347" spans="1:28" ht="15" hidden="1" x14ac:dyDescent="0.25">
      <c r="A347" s="18"/>
      <c r="B347" s="18"/>
      <c r="C347" s="34"/>
      <c r="D347" s="18"/>
      <c r="E347" s="148" t="s">
        <v>214</v>
      </c>
      <c r="F347" s="162">
        <f>'Fjärrvärmestatistik 2012'!BV306</f>
        <v>0</v>
      </c>
      <c r="G347" s="162">
        <f>'Fjärrvärmestatistik 2012'!BW306</f>
        <v>0.78240335521517135</v>
      </c>
      <c r="H347" s="162">
        <f>'Fjärrvärmestatistik 2012'!BX306</f>
        <v>0.21759664478482862</v>
      </c>
      <c r="I347" s="18"/>
      <c r="J347" s="18"/>
      <c r="K347" s="18"/>
      <c r="L347" s="18"/>
      <c r="M347" s="18"/>
      <c r="N347" s="18"/>
      <c r="O347" s="18"/>
      <c r="P347" s="18"/>
      <c r="Q347" s="18"/>
      <c r="R347" s="18"/>
      <c r="S347" s="18"/>
      <c r="T347" s="18"/>
      <c r="U347" s="18"/>
      <c r="V347" s="18"/>
      <c r="W347" s="18"/>
      <c r="X347" s="18"/>
      <c r="Y347" s="18"/>
      <c r="Z347" s="18"/>
      <c r="AA347" s="18"/>
      <c r="AB347" s="18"/>
    </row>
    <row r="348" spans="1:28" ht="15" hidden="1" x14ac:dyDescent="0.25">
      <c r="A348" s="18"/>
      <c r="B348" s="18"/>
      <c r="C348" s="37"/>
      <c r="D348" s="18"/>
      <c r="E348" s="148" t="s">
        <v>507</v>
      </c>
      <c r="F348" s="162">
        <f>'Fjärrvärmestatistik 2012'!BV307</f>
        <v>0.49986490137800599</v>
      </c>
      <c r="G348" s="162">
        <f>'Fjärrvärmestatistik 2012'!BW307</f>
        <v>0.25008105917319645</v>
      </c>
      <c r="H348" s="162">
        <f>'Fjärrvärmestatistik 2012'!BX307</f>
        <v>0.25005403944879762</v>
      </c>
      <c r="I348" s="18"/>
      <c r="J348" s="18"/>
      <c r="K348" s="18"/>
      <c r="L348" s="18"/>
      <c r="M348" s="18"/>
      <c r="N348" s="18"/>
      <c r="O348" s="18"/>
      <c r="P348" s="18"/>
      <c r="Q348" s="18"/>
      <c r="R348" s="18"/>
      <c r="S348" s="18"/>
      <c r="T348" s="18"/>
      <c r="U348" s="18"/>
      <c r="V348" s="18"/>
      <c r="W348" s="18"/>
      <c r="X348" s="18"/>
      <c r="Y348" s="18"/>
      <c r="Z348" s="18"/>
      <c r="AA348" s="18"/>
      <c r="AB348" s="18"/>
    </row>
    <row r="349" spans="1:28" ht="15" hidden="1" x14ac:dyDescent="0.25">
      <c r="A349" s="18"/>
      <c r="B349" s="18"/>
      <c r="C349" s="34"/>
      <c r="D349" s="18"/>
      <c r="E349" s="148" t="s">
        <v>55</v>
      </c>
      <c r="F349" s="162">
        <f>'Fjärrvärmestatistik 2012'!BV308</f>
        <v>0</v>
      </c>
      <c r="G349" s="162">
        <f>'Fjärrvärmestatistik 2012'!BW308</f>
        <v>0.83736208245019628</v>
      </c>
      <c r="H349" s="162">
        <f>'Fjärrvärmestatistik 2012'!BX308</f>
        <v>0.16263791754980383</v>
      </c>
      <c r="I349" s="18"/>
      <c r="J349" s="18"/>
      <c r="K349" s="18"/>
      <c r="L349" s="18"/>
      <c r="M349" s="18"/>
      <c r="N349" s="18"/>
      <c r="O349" s="18"/>
      <c r="P349" s="18"/>
      <c r="Q349" s="18"/>
      <c r="R349" s="18"/>
      <c r="S349" s="18"/>
      <c r="T349" s="18"/>
      <c r="U349" s="18"/>
      <c r="V349" s="18"/>
      <c r="W349" s="18"/>
      <c r="X349" s="18"/>
      <c r="Y349" s="18"/>
      <c r="Z349" s="18"/>
      <c r="AA349" s="18"/>
      <c r="AB349" s="18"/>
    </row>
    <row r="350" spans="1:28" ht="15" hidden="1" x14ac:dyDescent="0.25">
      <c r="A350" s="18"/>
      <c r="B350" s="18"/>
      <c r="C350" s="34"/>
      <c r="D350" s="18"/>
      <c r="E350" s="148" t="s">
        <v>29</v>
      </c>
      <c r="F350" s="162">
        <f>'Fjärrvärmestatistik 2012'!BV309</f>
        <v>0</v>
      </c>
      <c r="G350" s="162">
        <f>'Fjärrvärmestatistik 2012'!BW309</f>
        <v>0.88375643224699829</v>
      </c>
      <c r="H350" s="162">
        <f>'Fjärrvärmestatistik 2012'!BX309</f>
        <v>0.11624356775300172</v>
      </c>
      <c r="I350" s="18"/>
      <c r="J350" s="18"/>
      <c r="K350" s="18"/>
      <c r="L350" s="18"/>
      <c r="M350" s="18"/>
      <c r="N350" s="18"/>
      <c r="O350" s="18"/>
      <c r="P350" s="18"/>
      <c r="Q350" s="18"/>
      <c r="R350" s="18"/>
      <c r="S350" s="18"/>
      <c r="T350" s="18"/>
      <c r="U350" s="18"/>
      <c r="V350" s="18"/>
      <c r="W350" s="18"/>
      <c r="X350" s="18"/>
      <c r="Y350" s="18"/>
      <c r="Z350" s="18"/>
      <c r="AA350" s="18"/>
      <c r="AB350" s="18"/>
    </row>
    <row r="351" spans="1:28" ht="15" hidden="1" x14ac:dyDescent="0.25">
      <c r="A351" s="18"/>
      <c r="B351" s="18"/>
      <c r="C351" s="34"/>
      <c r="D351" s="18"/>
      <c r="E351" s="148" t="s">
        <v>215</v>
      </c>
      <c r="F351" s="162">
        <f>'Fjärrvärmestatistik 2012'!BV310</f>
        <v>0</v>
      </c>
      <c r="G351" s="162">
        <f>'Fjärrvärmestatistik 2012'!BW310</f>
        <v>0.84506393861892581</v>
      </c>
      <c r="H351" s="162">
        <f>'Fjärrvärmestatistik 2012'!BX310</f>
        <v>0.15493606138107419</v>
      </c>
      <c r="I351" s="18"/>
      <c r="J351" s="18"/>
      <c r="K351" s="18"/>
      <c r="L351" s="18"/>
      <c r="M351" s="18"/>
      <c r="N351" s="18"/>
      <c r="O351" s="18"/>
      <c r="P351" s="18"/>
      <c r="Q351" s="18"/>
      <c r="R351" s="18"/>
      <c r="S351" s="18"/>
      <c r="T351" s="18"/>
      <c r="U351" s="18"/>
      <c r="V351" s="18"/>
      <c r="W351" s="18"/>
      <c r="X351" s="18"/>
      <c r="Y351" s="18"/>
      <c r="Z351" s="18"/>
      <c r="AA351" s="18"/>
      <c r="AB351" s="18"/>
    </row>
    <row r="352" spans="1:28" ht="15" hidden="1" x14ac:dyDescent="0.25">
      <c r="A352" s="18"/>
      <c r="B352" s="18"/>
      <c r="C352" s="34"/>
      <c r="D352" s="18"/>
      <c r="E352" s="148" t="s">
        <v>216</v>
      </c>
      <c r="F352" s="162">
        <f>'Fjärrvärmestatistik 2012'!BV311</f>
        <v>0</v>
      </c>
      <c r="G352" s="162">
        <f>'Fjärrvärmestatistik 2012'!BW311</f>
        <v>6.1422254974207821E-2</v>
      </c>
      <c r="H352" s="162">
        <f>'Fjärrvärmestatistik 2012'!BX311</f>
        <v>0.93857774502579228</v>
      </c>
      <c r="I352" s="18"/>
      <c r="J352" s="18"/>
      <c r="K352" s="18"/>
      <c r="L352" s="18"/>
      <c r="M352" s="18"/>
      <c r="N352" s="18"/>
      <c r="O352" s="18"/>
      <c r="P352" s="18"/>
      <c r="Q352" s="18"/>
      <c r="R352" s="18"/>
      <c r="S352" s="18"/>
      <c r="T352" s="18"/>
      <c r="U352" s="18"/>
      <c r="V352" s="18"/>
      <c r="W352" s="18"/>
      <c r="X352" s="18"/>
      <c r="Y352" s="18"/>
      <c r="Z352" s="18"/>
      <c r="AA352" s="18"/>
      <c r="AB352" s="18"/>
    </row>
    <row r="353" spans="1:28" ht="15" hidden="1" x14ac:dyDescent="0.25">
      <c r="A353" s="18"/>
      <c r="B353" s="18"/>
      <c r="C353" s="34"/>
      <c r="D353" s="18"/>
      <c r="E353" s="148" t="s">
        <v>446</v>
      </c>
      <c r="F353" s="162">
        <f>'Fjärrvärmestatistik 2012'!BV312</f>
        <v>0</v>
      </c>
      <c r="G353" s="162">
        <f>'Fjärrvärmestatistik 2012'!BW312</f>
        <v>0.54999999999999993</v>
      </c>
      <c r="H353" s="162">
        <f>'Fjärrvärmestatistik 2012'!BX312</f>
        <v>0.44999999999999996</v>
      </c>
      <c r="I353" s="18"/>
      <c r="J353" s="18"/>
      <c r="K353" s="18"/>
      <c r="L353" s="18"/>
      <c r="M353" s="18"/>
      <c r="N353" s="18"/>
      <c r="O353" s="18"/>
      <c r="P353" s="18"/>
      <c r="Q353" s="18"/>
      <c r="R353" s="18"/>
      <c r="S353" s="18"/>
      <c r="T353" s="18"/>
      <c r="U353" s="18"/>
      <c r="V353" s="18"/>
      <c r="W353" s="18"/>
      <c r="X353" s="18"/>
      <c r="Y353" s="18"/>
      <c r="Z353" s="18"/>
      <c r="AA353" s="18"/>
      <c r="AB353" s="18"/>
    </row>
    <row r="354" spans="1:28" ht="15" hidden="1" x14ac:dyDescent="0.25">
      <c r="A354" s="18"/>
      <c r="B354" s="18"/>
      <c r="C354" s="34"/>
      <c r="D354" s="18"/>
      <c r="E354" s="148" t="s">
        <v>322</v>
      </c>
      <c r="F354" s="162">
        <f>'Fjärrvärmestatistik 2012'!BV313</f>
        <v>0</v>
      </c>
      <c r="G354" s="162">
        <f>'Fjärrvärmestatistik 2012'!BW313</f>
        <v>0.91572580645161294</v>
      </c>
      <c r="H354" s="162">
        <f>'Fjärrvärmestatistik 2012'!BX313</f>
        <v>8.4274193548387083E-2</v>
      </c>
      <c r="I354" s="18"/>
      <c r="J354" s="18"/>
      <c r="K354" s="18"/>
      <c r="L354" s="18"/>
      <c r="M354" s="18"/>
      <c r="N354" s="18"/>
      <c r="O354" s="18"/>
      <c r="P354" s="18"/>
      <c r="Q354" s="18"/>
      <c r="R354" s="18"/>
      <c r="S354" s="18"/>
      <c r="T354" s="18"/>
      <c r="U354" s="18"/>
      <c r="V354" s="18"/>
      <c r="W354" s="18"/>
      <c r="X354" s="18"/>
      <c r="Y354" s="18"/>
      <c r="Z354" s="18"/>
      <c r="AA354" s="18"/>
      <c r="AB354" s="18"/>
    </row>
    <row r="355" spans="1:28" ht="15" hidden="1" x14ac:dyDescent="0.25">
      <c r="A355" s="18"/>
      <c r="B355" s="18"/>
      <c r="C355" s="34"/>
      <c r="D355" s="18"/>
      <c r="E355" s="148" t="s">
        <v>323</v>
      </c>
      <c r="F355" s="162">
        <f>'Fjärrvärmestatistik 2012'!BV314</f>
        <v>0</v>
      </c>
      <c r="G355" s="162">
        <f>'Fjärrvärmestatistik 2012'!BW314</f>
        <v>0.98955018359853109</v>
      </c>
      <c r="H355" s="162">
        <f>'Fjärrvärmestatistik 2012'!BX314</f>
        <v>1.0449816401468789E-2</v>
      </c>
      <c r="I355" s="18"/>
      <c r="J355" s="18"/>
      <c r="K355" s="18"/>
      <c r="L355" s="18"/>
      <c r="M355" s="18"/>
      <c r="N355" s="18"/>
      <c r="O355" s="18"/>
      <c r="P355" s="18"/>
      <c r="Q355" s="18"/>
      <c r="R355" s="18"/>
      <c r="S355" s="18"/>
      <c r="T355" s="18"/>
      <c r="U355" s="18"/>
      <c r="V355" s="18"/>
      <c r="W355" s="18"/>
      <c r="X355" s="18"/>
      <c r="Y355" s="18"/>
      <c r="Z355" s="18"/>
      <c r="AA355" s="18"/>
      <c r="AB355" s="18"/>
    </row>
    <row r="356" spans="1:28" ht="15" hidden="1" x14ac:dyDescent="0.25">
      <c r="A356" s="18"/>
      <c r="B356" s="18"/>
      <c r="C356" s="34"/>
      <c r="D356" s="18"/>
      <c r="E356" s="148" t="s">
        <v>217</v>
      </c>
      <c r="F356" s="162">
        <f>'Fjärrvärmestatistik 2012'!BV315</f>
        <v>0.4998426421311809</v>
      </c>
      <c r="G356" s="162">
        <f>'Fjärrvärmestatistik 2012'!BW315</f>
        <v>0.2500944147212914</v>
      </c>
      <c r="H356" s="162">
        <f>'Fjärrvärmestatistik 2012'!BX315</f>
        <v>0.25006294314752764</v>
      </c>
      <c r="I356" s="18"/>
      <c r="J356" s="18"/>
      <c r="K356" s="18"/>
      <c r="L356" s="18"/>
      <c r="M356" s="18"/>
      <c r="N356" s="18"/>
      <c r="O356" s="18"/>
      <c r="P356" s="18"/>
      <c r="Q356" s="18"/>
      <c r="R356" s="18"/>
      <c r="S356" s="18"/>
      <c r="T356" s="18"/>
      <c r="U356" s="18"/>
      <c r="V356" s="18"/>
      <c r="W356" s="18"/>
      <c r="X356" s="18"/>
      <c r="Y356" s="18"/>
      <c r="Z356" s="18"/>
      <c r="AA356" s="18"/>
      <c r="AB356" s="18"/>
    </row>
    <row r="357" spans="1:28" ht="15" hidden="1" x14ac:dyDescent="0.25">
      <c r="A357" s="18"/>
      <c r="B357" s="18"/>
      <c r="C357" s="32"/>
      <c r="D357" s="18"/>
      <c r="E357" s="148" t="s">
        <v>218</v>
      </c>
      <c r="F357" s="162">
        <f>'Fjärrvärmestatistik 2012'!BV316</f>
        <v>0</v>
      </c>
      <c r="G357" s="162">
        <f>'Fjärrvärmestatistik 2012'!BW316</f>
        <v>0</v>
      </c>
      <c r="H357" s="162">
        <f>'Fjärrvärmestatistik 2012'!BX316</f>
        <v>0</v>
      </c>
      <c r="I357" s="18"/>
      <c r="J357" s="18"/>
      <c r="K357" s="18"/>
      <c r="L357" s="18"/>
      <c r="M357" s="18"/>
      <c r="N357" s="18"/>
      <c r="O357" s="18"/>
      <c r="P357" s="18"/>
      <c r="Q357" s="18"/>
      <c r="R357" s="18"/>
      <c r="S357" s="18"/>
      <c r="T357" s="18"/>
      <c r="U357" s="18"/>
      <c r="V357" s="18"/>
      <c r="W357" s="18"/>
      <c r="X357" s="18"/>
      <c r="Y357" s="18"/>
      <c r="Z357" s="18"/>
      <c r="AA357" s="18"/>
      <c r="AB357" s="18"/>
    </row>
    <row r="358" spans="1:28" ht="15" hidden="1" x14ac:dyDescent="0.25">
      <c r="A358" s="18"/>
      <c r="B358" s="18"/>
      <c r="C358" s="34"/>
      <c r="D358" s="18"/>
      <c r="E358" s="148" t="s">
        <v>324</v>
      </c>
      <c r="F358" s="162">
        <f>'Fjärrvärmestatistik 2012'!BV317</f>
        <v>0</v>
      </c>
      <c r="G358" s="162">
        <f>'Fjärrvärmestatistik 2012'!BW317</f>
        <v>0</v>
      </c>
      <c r="H358" s="162">
        <f>'Fjärrvärmestatistik 2012'!BX317</f>
        <v>0</v>
      </c>
      <c r="I358" s="18"/>
      <c r="J358" s="18"/>
      <c r="K358" s="18"/>
      <c r="L358" s="18"/>
      <c r="M358" s="18"/>
      <c r="N358" s="18"/>
      <c r="O358" s="18"/>
      <c r="P358" s="18"/>
      <c r="Q358" s="18"/>
      <c r="R358" s="18"/>
      <c r="S358" s="18"/>
      <c r="T358" s="18"/>
      <c r="U358" s="18"/>
      <c r="V358" s="18"/>
      <c r="W358" s="18"/>
      <c r="X358" s="18"/>
      <c r="Y358" s="18"/>
      <c r="Z358" s="18"/>
      <c r="AA358" s="18"/>
      <c r="AB358" s="18"/>
    </row>
    <row r="359" spans="1:28" ht="15" hidden="1" x14ac:dyDescent="0.25">
      <c r="A359" s="18"/>
      <c r="B359" s="18"/>
      <c r="C359" s="34"/>
      <c r="D359" s="18"/>
      <c r="E359" s="148" t="s">
        <v>492</v>
      </c>
      <c r="F359" s="162">
        <f>'Fjärrvärmestatistik 2012'!BV318</f>
        <v>0</v>
      </c>
      <c r="G359" s="162">
        <f>'Fjärrvärmestatistik 2012'!BW318</f>
        <v>0.49261339203918714</v>
      </c>
      <c r="H359" s="162">
        <f>'Fjärrvärmestatistik 2012'!BX318</f>
        <v>0.50738660796081292</v>
      </c>
      <c r="I359" s="18"/>
      <c r="J359" s="18"/>
      <c r="K359" s="18"/>
      <c r="L359" s="18"/>
      <c r="M359" s="18"/>
      <c r="N359" s="18"/>
      <c r="O359" s="18"/>
      <c r="P359" s="18"/>
      <c r="Q359" s="18"/>
      <c r="R359" s="18"/>
      <c r="S359" s="18"/>
      <c r="T359" s="18"/>
      <c r="U359" s="18"/>
      <c r="V359" s="18"/>
      <c r="W359" s="18"/>
      <c r="X359" s="18"/>
      <c r="Y359" s="18"/>
      <c r="Z359" s="18"/>
      <c r="AA359" s="18"/>
      <c r="AB359" s="18"/>
    </row>
    <row r="360" spans="1:28" ht="15" hidden="1" x14ac:dyDescent="0.25">
      <c r="A360" s="18"/>
      <c r="B360" s="18"/>
      <c r="C360" s="34"/>
      <c r="D360" s="18"/>
      <c r="E360" s="148" t="s">
        <v>219</v>
      </c>
      <c r="F360" s="162">
        <f>'Fjärrvärmestatistik 2012'!BV319</f>
        <v>0.17801894426198295</v>
      </c>
      <c r="G360" s="162">
        <f>'Fjärrvärmestatistik 2012'!BW319</f>
        <v>0.62238564424770337</v>
      </c>
      <c r="H360" s="162">
        <f>'Fjärrvärmestatistik 2012'!BX319</f>
        <v>0.19959541149031368</v>
      </c>
      <c r="I360" s="18"/>
      <c r="J360" s="18"/>
      <c r="K360" s="18"/>
      <c r="L360" s="18"/>
      <c r="M360" s="18"/>
      <c r="N360" s="18"/>
      <c r="O360" s="18"/>
      <c r="P360" s="18"/>
      <c r="Q360" s="18"/>
      <c r="R360" s="18"/>
      <c r="S360" s="18"/>
      <c r="T360" s="18"/>
      <c r="U360" s="18"/>
      <c r="V360" s="18"/>
      <c r="W360" s="18"/>
      <c r="X360" s="18"/>
      <c r="Y360" s="18"/>
      <c r="Z360" s="18"/>
      <c r="AA360" s="18"/>
      <c r="AB360" s="18"/>
    </row>
    <row r="361" spans="1:28" ht="15" hidden="1" x14ac:dyDescent="0.25">
      <c r="A361" s="18"/>
      <c r="B361" s="18"/>
      <c r="C361" s="34"/>
      <c r="D361" s="18"/>
      <c r="E361" s="148" t="s">
        <v>660</v>
      </c>
      <c r="F361" s="162">
        <f>'Fjärrvärmestatistik 2012'!BV320</f>
        <v>0</v>
      </c>
      <c r="G361" s="162">
        <f>'Fjärrvärmestatistik 2012'!BW320</f>
        <v>0.95500000000000007</v>
      </c>
      <c r="H361" s="162">
        <f>'Fjärrvärmestatistik 2012'!BX320</f>
        <v>4.5000000000000005E-2</v>
      </c>
      <c r="I361" s="18"/>
      <c r="J361" s="18"/>
      <c r="K361" s="18"/>
      <c r="L361" s="18"/>
      <c r="M361" s="18"/>
      <c r="N361" s="18"/>
      <c r="O361" s="18"/>
      <c r="P361" s="18"/>
      <c r="Q361" s="18"/>
      <c r="R361" s="18"/>
      <c r="S361" s="18"/>
      <c r="T361" s="18"/>
      <c r="U361" s="18"/>
      <c r="V361" s="18"/>
      <c r="W361" s="18"/>
      <c r="X361" s="18"/>
      <c r="Y361" s="18"/>
      <c r="Z361" s="18"/>
      <c r="AA361" s="18"/>
      <c r="AB361" s="18"/>
    </row>
    <row r="362" spans="1:28" ht="15" hidden="1" x14ac:dyDescent="0.25">
      <c r="A362" s="18"/>
      <c r="B362" s="18"/>
      <c r="C362" s="34"/>
      <c r="D362" s="14" t="s">
        <v>493</v>
      </c>
      <c r="E362" s="148" t="s">
        <v>220</v>
      </c>
      <c r="F362" s="162">
        <f>'Fjärrvärmestatistik 2012'!BV321</f>
        <v>9.6494821630395272E-3</v>
      </c>
      <c r="G362" s="162">
        <f>'Fjärrvärmestatistik 2012'!BW321</f>
        <v>0.59766446271751295</v>
      </c>
      <c r="H362" s="162">
        <f>'Fjärrvärmestatistik 2012'!BX321</f>
        <v>0.39268605511944749</v>
      </c>
      <c r="I362" s="18"/>
      <c r="J362" s="18"/>
      <c r="K362" s="18"/>
      <c r="L362" s="18"/>
      <c r="M362" s="18"/>
      <c r="N362" s="18"/>
      <c r="O362" s="18"/>
      <c r="P362" s="18"/>
      <c r="Q362" s="18"/>
      <c r="R362" s="18"/>
      <c r="S362" s="18"/>
      <c r="T362" s="18"/>
      <c r="U362" s="18"/>
      <c r="V362" s="18"/>
      <c r="W362" s="18"/>
      <c r="X362" s="18"/>
      <c r="Y362" s="18"/>
      <c r="Z362" s="18"/>
      <c r="AA362" s="18"/>
      <c r="AB362" s="18"/>
    </row>
    <row r="363" spans="1:28" ht="15" hidden="1" x14ac:dyDescent="0.25">
      <c r="A363" s="18"/>
      <c r="B363" s="18"/>
      <c r="C363" s="30"/>
      <c r="D363" s="18"/>
      <c r="E363" s="148" t="s">
        <v>221</v>
      </c>
      <c r="F363" s="162">
        <f>'Fjärrvärmestatistik 2012'!BV322</f>
        <v>0.39022096850023502</v>
      </c>
      <c r="G363" s="162">
        <f>'Fjärrvärmestatistik 2012'!BW322</f>
        <v>0.22226140103432065</v>
      </c>
      <c r="H363" s="162">
        <f>'Fjärrvärmestatistik 2012'!BX322</f>
        <v>0.38751763046544424</v>
      </c>
      <c r="I363" s="18"/>
      <c r="J363" s="18"/>
      <c r="K363" s="18"/>
      <c r="L363" s="18"/>
      <c r="M363" s="18"/>
      <c r="N363" s="18"/>
      <c r="O363" s="18"/>
      <c r="P363" s="18"/>
      <c r="Q363" s="18"/>
      <c r="R363" s="18"/>
      <c r="S363" s="18"/>
      <c r="T363" s="18"/>
      <c r="U363" s="18"/>
      <c r="V363" s="18"/>
      <c r="W363" s="18"/>
      <c r="X363" s="18"/>
      <c r="Y363" s="18"/>
      <c r="Z363" s="18"/>
      <c r="AA363" s="18"/>
      <c r="AB363" s="18"/>
    </row>
    <row r="364" spans="1:28" ht="15" hidden="1" x14ac:dyDescent="0.25">
      <c r="A364" s="18"/>
      <c r="B364" s="18"/>
      <c r="C364" s="38"/>
      <c r="D364" s="18"/>
      <c r="E364" s="148" t="s">
        <v>222</v>
      </c>
      <c r="F364" s="162">
        <f>'Fjärrvärmestatistik 2012'!BV323</f>
        <v>0.20863759649488839</v>
      </c>
      <c r="G364" s="162">
        <f>'Fjärrvärmestatistik 2012'!BW323</f>
        <v>0.55726058835802206</v>
      </c>
      <c r="H364" s="162">
        <f>'Fjärrvärmestatistik 2012'!BX323</f>
        <v>0.23410181514708953</v>
      </c>
      <c r="I364" s="18"/>
      <c r="J364" s="18"/>
      <c r="K364" s="18"/>
      <c r="L364" s="18"/>
      <c r="M364" s="18"/>
      <c r="N364" s="18"/>
      <c r="O364" s="18"/>
      <c r="P364" s="18"/>
      <c r="Q364" s="18"/>
      <c r="R364" s="18"/>
      <c r="S364" s="18"/>
      <c r="T364" s="18"/>
      <c r="U364" s="18"/>
      <c r="V364" s="18"/>
      <c r="W364" s="18"/>
      <c r="X364" s="18"/>
      <c r="Y364" s="18"/>
      <c r="Z364" s="18"/>
      <c r="AA364" s="18"/>
      <c r="AB364" s="18"/>
    </row>
    <row r="365" spans="1:28" ht="15" hidden="1" x14ac:dyDescent="0.25">
      <c r="A365" s="18"/>
      <c r="B365" s="18"/>
      <c r="C365" s="34"/>
      <c r="D365" s="18"/>
      <c r="E365" s="148" t="s">
        <v>171</v>
      </c>
      <c r="F365" s="162">
        <f>'Fjärrvärmestatistik 2012'!BV324</f>
        <v>0</v>
      </c>
      <c r="G365" s="162">
        <f>'Fjärrvärmestatistik 2012'!BW324</f>
        <v>0.83048660604571145</v>
      </c>
      <c r="H365" s="162">
        <f>'Fjärrvärmestatistik 2012'!BX324</f>
        <v>0.16951339395428852</v>
      </c>
      <c r="I365" s="18"/>
      <c r="J365" s="18"/>
      <c r="K365" s="18"/>
      <c r="L365" s="18"/>
      <c r="M365" s="18"/>
      <c r="N365" s="18"/>
      <c r="O365" s="18"/>
      <c r="P365" s="18"/>
      <c r="Q365" s="18"/>
      <c r="R365" s="18"/>
      <c r="S365" s="18"/>
      <c r="T365" s="18"/>
      <c r="U365" s="18"/>
      <c r="V365" s="18"/>
      <c r="W365" s="18"/>
      <c r="X365" s="18"/>
      <c r="Y365" s="18"/>
      <c r="Z365" s="18"/>
      <c r="AA365" s="18"/>
      <c r="AB365" s="18"/>
    </row>
    <row r="366" spans="1:28" ht="15" hidden="1" x14ac:dyDescent="0.25">
      <c r="A366" s="18"/>
      <c r="B366" s="18"/>
      <c r="C366" s="34"/>
      <c r="D366" s="18"/>
      <c r="E366" s="148" t="s">
        <v>661</v>
      </c>
      <c r="F366" s="162">
        <f>'Fjärrvärmestatistik 2012'!BV325</f>
        <v>0</v>
      </c>
      <c r="G366" s="162">
        <f>'Fjärrvärmestatistik 2012'!BW325</f>
        <v>0.71720494189144102</v>
      </c>
      <c r="H366" s="162">
        <f>'Fjärrvärmestatistik 2012'!BX325</f>
        <v>0.28279505810855904</v>
      </c>
      <c r="I366" s="18"/>
      <c r="J366" s="18"/>
      <c r="K366" s="18"/>
      <c r="L366" s="18"/>
      <c r="M366" s="18"/>
      <c r="N366" s="18"/>
      <c r="O366" s="18"/>
      <c r="P366" s="18"/>
      <c r="Q366" s="18"/>
      <c r="R366" s="18"/>
      <c r="S366" s="18"/>
      <c r="T366" s="18"/>
      <c r="U366" s="18"/>
      <c r="V366" s="18"/>
      <c r="W366" s="18"/>
      <c r="X366" s="18"/>
      <c r="Y366" s="18"/>
      <c r="Z366" s="18"/>
      <c r="AA366" s="18"/>
      <c r="AB366" s="18"/>
    </row>
    <row r="367" spans="1:28" ht="15" hidden="1" x14ac:dyDescent="0.25">
      <c r="A367" s="18"/>
      <c r="B367" s="18"/>
      <c r="C367" s="34"/>
      <c r="D367" s="18"/>
      <c r="E367" s="148" t="s">
        <v>672</v>
      </c>
      <c r="F367" s="162">
        <f>'Fjärrvärmestatistik 2012'!BV326</f>
        <v>0.50535081440617302</v>
      </c>
      <c r="G367" s="162">
        <f>'Fjärrvärmestatistik 2012'!BW326</f>
        <v>0.39018173565405628</v>
      </c>
      <c r="H367" s="162">
        <f>'Fjärrvärmestatistik 2012'!BX326</f>
        <v>0.1044674499397706</v>
      </c>
      <c r="I367" s="18"/>
      <c r="J367" s="18"/>
      <c r="K367" s="18"/>
      <c r="L367" s="18"/>
      <c r="M367" s="18"/>
      <c r="N367" s="18"/>
      <c r="O367" s="18"/>
      <c r="P367" s="18"/>
      <c r="Q367" s="18"/>
      <c r="R367" s="18"/>
      <c r="S367" s="18"/>
      <c r="T367" s="18"/>
      <c r="U367" s="18"/>
      <c r="V367" s="18"/>
      <c r="W367" s="18"/>
      <c r="X367" s="18"/>
      <c r="Y367" s="18"/>
      <c r="Z367" s="18"/>
      <c r="AA367" s="18"/>
      <c r="AB367" s="18"/>
    </row>
    <row r="368" spans="1:28" ht="15" hidden="1" x14ac:dyDescent="0.25">
      <c r="A368" s="18"/>
      <c r="B368" s="18"/>
      <c r="C368" s="32"/>
      <c r="D368" s="18"/>
      <c r="E368" s="148" t="s">
        <v>325</v>
      </c>
      <c r="F368" s="162">
        <f>'Fjärrvärmestatistik 2012'!BV327</f>
        <v>0</v>
      </c>
      <c r="G368" s="162">
        <f>'Fjärrvärmestatistik 2012'!BW327</f>
        <v>0</v>
      </c>
      <c r="H368" s="162">
        <f>'Fjärrvärmestatistik 2012'!BX327</f>
        <v>0</v>
      </c>
      <c r="I368" s="18"/>
      <c r="J368" s="18"/>
      <c r="K368" s="18"/>
      <c r="L368" s="18"/>
      <c r="M368" s="18"/>
      <c r="N368" s="18"/>
      <c r="O368" s="18"/>
      <c r="P368" s="18"/>
      <c r="Q368" s="18"/>
      <c r="R368" s="18"/>
      <c r="S368" s="18"/>
      <c r="T368" s="18"/>
      <c r="U368" s="18"/>
      <c r="V368" s="18"/>
      <c r="W368" s="18"/>
      <c r="X368" s="18"/>
      <c r="Y368" s="18"/>
      <c r="Z368" s="18"/>
      <c r="AA368" s="18"/>
      <c r="AB368" s="18"/>
    </row>
    <row r="369" spans="1:28" ht="15" hidden="1" x14ac:dyDescent="0.25">
      <c r="A369" s="18"/>
      <c r="B369" s="18"/>
      <c r="C369" s="34"/>
      <c r="D369" s="18"/>
      <c r="E369" s="148" t="s">
        <v>326</v>
      </c>
      <c r="F369" s="162">
        <f>'Fjärrvärmestatistik 2012'!BV328</f>
        <v>2.6199443261830685E-2</v>
      </c>
      <c r="G369" s="162">
        <f>'Fjärrvärmestatistik 2012'!BW328</f>
        <v>0.85817095136728339</v>
      </c>
      <c r="H369" s="162">
        <f>'Fjärrvärmestatistik 2012'!BX328</f>
        <v>0.11562960537088587</v>
      </c>
      <c r="I369" s="18"/>
      <c r="J369" s="18"/>
      <c r="K369" s="18"/>
      <c r="L369" s="18"/>
      <c r="M369" s="18"/>
      <c r="N369" s="18"/>
      <c r="O369" s="18"/>
      <c r="P369" s="18"/>
      <c r="Q369" s="18"/>
      <c r="R369" s="18"/>
      <c r="S369" s="18"/>
      <c r="T369" s="18"/>
      <c r="U369" s="18"/>
      <c r="V369" s="18"/>
      <c r="W369" s="18"/>
      <c r="X369" s="18"/>
      <c r="Y369" s="18"/>
      <c r="Z369" s="18"/>
      <c r="AA369" s="18"/>
      <c r="AB369" s="18"/>
    </row>
    <row r="370" spans="1:28" ht="15" hidden="1" x14ac:dyDescent="0.25">
      <c r="A370" s="18"/>
      <c r="B370" s="18"/>
      <c r="C370" s="34"/>
      <c r="D370" s="18"/>
      <c r="E370" s="148" t="s">
        <v>224</v>
      </c>
      <c r="F370" s="162">
        <f>'Fjärrvärmestatistik 2012'!BV329</f>
        <v>0</v>
      </c>
      <c r="G370" s="162">
        <f>'Fjärrvärmestatistik 2012'!BW329</f>
        <v>0.90940388906598668</v>
      </c>
      <c r="H370" s="162">
        <f>'Fjärrvärmestatistik 2012'!BX329</f>
        <v>9.0596110934013402E-2</v>
      </c>
      <c r="I370" s="18"/>
      <c r="J370" s="18"/>
      <c r="K370" s="18"/>
      <c r="L370" s="18"/>
      <c r="M370" s="18"/>
      <c r="N370" s="18"/>
      <c r="O370" s="18"/>
      <c r="P370" s="18"/>
      <c r="Q370" s="18"/>
      <c r="R370" s="18"/>
      <c r="S370" s="18"/>
      <c r="T370" s="18"/>
      <c r="U370" s="18"/>
      <c r="V370" s="18"/>
      <c r="W370" s="18"/>
      <c r="X370" s="18"/>
      <c r="Y370" s="18"/>
      <c r="Z370" s="18"/>
      <c r="AA370" s="18"/>
      <c r="AB370" s="18"/>
    </row>
    <row r="371" spans="1:28" ht="15" hidden="1" x14ac:dyDescent="0.25">
      <c r="A371" s="18"/>
      <c r="B371" s="18"/>
      <c r="C371" s="34"/>
      <c r="D371" s="18"/>
      <c r="E371" s="148" t="s">
        <v>449</v>
      </c>
      <c r="F371" s="162">
        <f>'Fjärrvärmestatistik 2012'!BV330</f>
        <v>0</v>
      </c>
      <c r="G371" s="162">
        <f>'Fjärrvärmestatistik 2012'!BW330</f>
        <v>0.98423913043478262</v>
      </c>
      <c r="H371" s="162">
        <f>'Fjärrvärmestatistik 2012'!BX330</f>
        <v>1.5760869565217394E-2</v>
      </c>
      <c r="I371" s="18"/>
      <c r="J371" s="18"/>
      <c r="K371" s="18"/>
      <c r="L371" s="18"/>
      <c r="M371" s="18"/>
      <c r="N371" s="18"/>
      <c r="O371" s="18"/>
      <c r="P371" s="18"/>
      <c r="Q371" s="18"/>
      <c r="R371" s="18"/>
      <c r="S371" s="18"/>
      <c r="T371" s="18"/>
      <c r="U371" s="18"/>
      <c r="V371" s="18"/>
      <c r="W371" s="18"/>
      <c r="X371" s="18"/>
      <c r="Y371" s="18"/>
      <c r="Z371" s="18"/>
      <c r="AA371" s="18"/>
      <c r="AB371" s="18"/>
    </row>
    <row r="372" spans="1:28" ht="15" hidden="1" x14ac:dyDescent="0.25">
      <c r="A372" s="18"/>
      <c r="B372" s="18"/>
      <c r="C372" s="34"/>
      <c r="D372" s="18"/>
      <c r="E372" s="148" t="s">
        <v>663</v>
      </c>
      <c r="F372" s="162">
        <f>'Fjärrvärmestatistik 2012'!BV331</f>
        <v>0</v>
      </c>
      <c r="G372" s="162">
        <f>'Fjärrvärmestatistik 2012'!BW331</f>
        <v>0.96329479768786119</v>
      </c>
      <c r="H372" s="162">
        <f>'Fjärrvärmestatistik 2012'!BX331</f>
        <v>3.6705202312138731E-2</v>
      </c>
      <c r="I372" s="18"/>
      <c r="J372" s="18"/>
      <c r="K372" s="18"/>
      <c r="L372" s="18"/>
      <c r="M372" s="18"/>
      <c r="N372" s="18"/>
      <c r="O372" s="18"/>
      <c r="P372" s="18"/>
      <c r="Q372" s="18"/>
      <c r="R372" s="18"/>
      <c r="S372" s="18"/>
      <c r="T372" s="18"/>
      <c r="U372" s="18"/>
      <c r="V372" s="18"/>
      <c r="W372" s="18"/>
      <c r="X372" s="18"/>
      <c r="Y372" s="18"/>
      <c r="Z372" s="18"/>
      <c r="AA372" s="18"/>
      <c r="AB372" s="18"/>
    </row>
    <row r="373" spans="1:28" ht="15" hidden="1" x14ac:dyDescent="0.25">
      <c r="A373" s="18"/>
      <c r="B373" s="18"/>
      <c r="C373" s="34"/>
      <c r="D373" s="18"/>
      <c r="E373" s="148" t="s">
        <v>664</v>
      </c>
      <c r="F373" s="162">
        <f>'Fjärrvärmestatistik 2012'!BV332</f>
        <v>0</v>
      </c>
      <c r="G373" s="162">
        <f>'Fjärrvärmestatistik 2012'!BW332</f>
        <v>0</v>
      </c>
      <c r="H373" s="162">
        <f>'Fjärrvärmestatistik 2012'!BX332</f>
        <v>0</v>
      </c>
      <c r="I373" s="18"/>
      <c r="J373" s="18"/>
      <c r="K373" s="18"/>
      <c r="L373" s="18"/>
      <c r="M373" s="18"/>
      <c r="N373" s="18"/>
      <c r="O373" s="18"/>
      <c r="P373" s="18"/>
      <c r="Q373" s="18"/>
      <c r="R373" s="18"/>
      <c r="S373" s="18"/>
      <c r="T373" s="18"/>
      <c r="U373" s="18"/>
      <c r="V373" s="18"/>
      <c r="W373" s="18"/>
      <c r="X373" s="18"/>
      <c r="Y373" s="18"/>
      <c r="Z373" s="18"/>
      <c r="AA373" s="18"/>
      <c r="AB373" s="18"/>
    </row>
    <row r="374" spans="1:28" ht="15" hidden="1" x14ac:dyDescent="0.25">
      <c r="A374" s="18"/>
      <c r="B374" s="18"/>
      <c r="C374" s="32"/>
      <c r="D374" s="18"/>
      <c r="E374" s="148" t="s">
        <v>450</v>
      </c>
      <c r="F374" s="162">
        <f>'Fjärrvärmestatistik 2012'!BV333</f>
        <v>0.47045951859956242</v>
      </c>
      <c r="G374" s="162">
        <f>'Fjärrvärmestatistik 2012'!BW333</f>
        <v>0.24124726477024072</v>
      </c>
      <c r="H374" s="162">
        <f>'Fjärrvärmestatistik 2012'!BX333</f>
        <v>0.28829321663019691</v>
      </c>
      <c r="I374" s="18"/>
      <c r="J374" s="18"/>
      <c r="K374" s="18"/>
      <c r="L374" s="18"/>
      <c r="M374" s="18"/>
      <c r="N374" s="18"/>
      <c r="O374" s="18"/>
      <c r="P374" s="18"/>
      <c r="Q374" s="18"/>
      <c r="R374" s="18"/>
      <c r="S374" s="18"/>
      <c r="T374" s="18"/>
      <c r="U374" s="18"/>
      <c r="V374" s="18"/>
      <c r="W374" s="18"/>
      <c r="X374" s="18"/>
      <c r="Y374" s="18"/>
      <c r="Z374" s="18"/>
      <c r="AA374" s="18"/>
      <c r="AB374" s="18"/>
    </row>
    <row r="375" spans="1:28" ht="15" hidden="1" x14ac:dyDescent="0.25">
      <c r="A375" s="18"/>
      <c r="B375" s="18"/>
      <c r="C375" s="34"/>
      <c r="D375" s="18"/>
      <c r="E375" s="148" t="s">
        <v>1</v>
      </c>
      <c r="F375" s="162">
        <f>'Fjärrvärmestatistik 2012'!BV334</f>
        <v>0</v>
      </c>
      <c r="G375" s="162">
        <f>'Fjärrvärmestatistik 2012'!BW334</f>
        <v>0.49452821492646953</v>
      </c>
      <c r="H375" s="162">
        <f>'Fjärrvärmestatistik 2012'!BX334</f>
        <v>0.50547178507353041</v>
      </c>
      <c r="I375" s="18"/>
      <c r="J375" s="18"/>
      <c r="K375" s="18"/>
      <c r="L375" s="18"/>
      <c r="M375" s="18"/>
      <c r="N375" s="18"/>
      <c r="O375" s="18"/>
      <c r="P375" s="18"/>
      <c r="Q375" s="18"/>
      <c r="R375" s="18"/>
      <c r="S375" s="18"/>
      <c r="T375" s="18"/>
      <c r="U375" s="18"/>
      <c r="V375" s="18"/>
      <c r="W375" s="18"/>
      <c r="X375" s="18"/>
      <c r="Y375" s="18"/>
      <c r="Z375" s="18"/>
      <c r="AA375" s="18"/>
      <c r="AB375" s="18"/>
    </row>
    <row r="376" spans="1:28" ht="15" hidden="1" x14ac:dyDescent="0.25">
      <c r="A376" s="18"/>
      <c r="B376" s="18"/>
      <c r="C376" s="34"/>
      <c r="D376" s="18"/>
      <c r="E376" s="148" t="s">
        <v>451</v>
      </c>
      <c r="F376" s="162">
        <f>'Fjärrvärmestatistik 2012'!BV335</f>
        <v>0</v>
      </c>
      <c r="G376" s="162">
        <f>'Fjärrvärmestatistik 2012'!BW335</f>
        <v>0.8833333333333333</v>
      </c>
      <c r="H376" s="162">
        <f>'Fjärrvärmestatistik 2012'!BX335</f>
        <v>0.11666666666666667</v>
      </c>
      <c r="I376" s="18"/>
      <c r="J376" s="18"/>
      <c r="K376" s="18"/>
      <c r="L376" s="18"/>
      <c r="M376" s="18"/>
      <c r="N376" s="18"/>
      <c r="O376" s="18"/>
      <c r="P376" s="18"/>
      <c r="Q376" s="18"/>
      <c r="R376" s="18"/>
      <c r="S376" s="18"/>
      <c r="T376" s="18"/>
      <c r="U376" s="18"/>
      <c r="V376" s="18"/>
      <c r="W376" s="18"/>
      <c r="X376" s="18"/>
      <c r="Y376" s="18"/>
      <c r="Z376" s="18"/>
      <c r="AA376" s="18"/>
      <c r="AB376" s="18"/>
    </row>
    <row r="377" spans="1:28" ht="15" hidden="1" x14ac:dyDescent="0.25">
      <c r="A377" s="18"/>
      <c r="B377" s="18"/>
      <c r="C377" s="34"/>
      <c r="D377" s="18"/>
      <c r="E377" s="148" t="s">
        <v>327</v>
      </c>
      <c r="F377" s="162">
        <f>'Fjärrvärmestatistik 2012'!BV336</f>
        <v>0</v>
      </c>
      <c r="G377" s="162">
        <f>'Fjärrvärmestatistik 2012'!BW336</f>
        <v>0.99316888045540808</v>
      </c>
      <c r="H377" s="162">
        <f>'Fjärrvärmestatistik 2012'!BX336</f>
        <v>6.831119544592033E-3</v>
      </c>
      <c r="I377" s="18"/>
      <c r="J377" s="18"/>
      <c r="K377" s="18"/>
      <c r="L377" s="18"/>
      <c r="M377" s="18"/>
      <c r="N377" s="18"/>
      <c r="O377" s="18"/>
      <c r="P377" s="18"/>
      <c r="Q377" s="18"/>
      <c r="R377" s="18"/>
      <c r="S377" s="18"/>
      <c r="T377" s="18"/>
      <c r="U377" s="18"/>
      <c r="V377" s="18"/>
      <c r="W377" s="18"/>
      <c r="X377" s="18"/>
      <c r="Y377" s="18"/>
      <c r="Z377" s="18"/>
      <c r="AA377" s="18"/>
      <c r="AB377" s="18"/>
    </row>
    <row r="378" spans="1:28" ht="15" hidden="1" x14ac:dyDescent="0.25">
      <c r="A378" s="18"/>
      <c r="B378" s="18"/>
      <c r="C378" s="34"/>
      <c r="D378" s="18"/>
      <c r="E378" s="148" t="s">
        <v>225</v>
      </c>
      <c r="F378" s="162">
        <f>'Fjärrvärmestatistik 2012'!BV337</f>
        <v>0</v>
      </c>
      <c r="G378" s="162">
        <f>'Fjärrvärmestatistik 2012'!BW337</f>
        <v>0.75599181243021962</v>
      </c>
      <c r="H378" s="162">
        <f>'Fjärrvärmestatistik 2012'!BX337</f>
        <v>0.2440081875697804</v>
      </c>
      <c r="I378" s="18"/>
      <c r="J378" s="18"/>
      <c r="K378" s="18"/>
      <c r="L378" s="18"/>
      <c r="M378" s="18"/>
      <c r="N378" s="18"/>
      <c r="O378" s="18"/>
      <c r="P378" s="18"/>
      <c r="Q378" s="18"/>
      <c r="R378" s="18"/>
      <c r="S378" s="18"/>
      <c r="T378" s="18"/>
      <c r="U378" s="18"/>
      <c r="V378" s="18"/>
      <c r="W378" s="18"/>
      <c r="X378" s="18"/>
      <c r="Y378" s="18"/>
      <c r="Z378" s="18"/>
      <c r="AA378" s="18"/>
      <c r="AB378" s="18"/>
    </row>
    <row r="379" spans="1:28" ht="15" hidden="1" x14ac:dyDescent="0.25">
      <c r="A379" s="18"/>
      <c r="B379" s="18"/>
      <c r="C379" s="34"/>
      <c r="D379" s="18"/>
      <c r="E379" s="148" t="s">
        <v>328</v>
      </c>
      <c r="F379" s="162">
        <f>'Fjärrvärmestatistik 2012'!BV338</f>
        <v>0</v>
      </c>
      <c r="G379" s="162">
        <f>'Fjärrvärmestatistik 2012'!BW338</f>
        <v>0.71578113575432611</v>
      </c>
      <c r="H379" s="162">
        <f>'Fjärrvärmestatistik 2012'!BX338</f>
        <v>0.28421886424567389</v>
      </c>
      <c r="I379" s="18"/>
      <c r="J379" s="18"/>
      <c r="K379" s="18"/>
      <c r="L379" s="18"/>
      <c r="M379" s="18"/>
      <c r="N379" s="18"/>
      <c r="O379" s="18"/>
      <c r="P379" s="18"/>
      <c r="Q379" s="18"/>
      <c r="R379" s="18"/>
      <c r="S379" s="18"/>
      <c r="T379" s="18"/>
      <c r="U379" s="18"/>
      <c r="V379" s="18"/>
      <c r="W379" s="18"/>
      <c r="X379" s="18"/>
      <c r="Y379" s="18"/>
      <c r="Z379" s="18"/>
      <c r="AA379" s="18"/>
      <c r="AB379" s="18"/>
    </row>
    <row r="380" spans="1:28" ht="15" hidden="1" x14ac:dyDescent="0.25">
      <c r="A380" s="18"/>
      <c r="B380" s="18"/>
      <c r="C380" s="34"/>
      <c r="D380" s="18"/>
      <c r="E380" s="148" t="s">
        <v>667</v>
      </c>
      <c r="F380" s="162">
        <f>'Fjärrvärmestatistik 2012'!BV339</f>
        <v>0</v>
      </c>
      <c r="G380" s="162">
        <f>'Fjärrvärmestatistik 2012'!BW339</f>
        <v>0.97352941176470598</v>
      </c>
      <c r="H380" s="162">
        <f>'Fjärrvärmestatistik 2012'!BX339</f>
        <v>2.6470588235294121E-2</v>
      </c>
      <c r="I380" s="18"/>
      <c r="J380" s="18"/>
      <c r="K380" s="18"/>
      <c r="L380" s="18"/>
      <c r="M380" s="18"/>
      <c r="N380" s="18"/>
      <c r="O380" s="18"/>
      <c r="P380" s="18"/>
      <c r="Q380" s="18"/>
      <c r="R380" s="18"/>
      <c r="S380" s="18"/>
      <c r="T380" s="18"/>
      <c r="U380" s="18"/>
      <c r="V380" s="18"/>
      <c r="W380" s="18"/>
      <c r="X380" s="18"/>
      <c r="Y380" s="18"/>
      <c r="Z380" s="18"/>
      <c r="AA380" s="18"/>
      <c r="AB380" s="18"/>
    </row>
    <row r="381" spans="1:28" ht="15" hidden="1" x14ac:dyDescent="0.25">
      <c r="A381" s="18"/>
      <c r="B381" s="18"/>
      <c r="C381" s="34"/>
      <c r="D381" s="18"/>
      <c r="E381" s="148" t="s">
        <v>668</v>
      </c>
      <c r="F381" s="162">
        <f>'Fjärrvärmestatistik 2012'!BV340</f>
        <v>0</v>
      </c>
      <c r="G381" s="162">
        <f>'Fjärrvärmestatistik 2012'!BW340</f>
        <v>0.96694560669456076</v>
      </c>
      <c r="H381" s="162">
        <f>'Fjärrvärmestatistik 2012'!BX340</f>
        <v>3.3054393305439328E-2</v>
      </c>
      <c r="I381" s="18"/>
      <c r="J381" s="18"/>
      <c r="K381" s="18"/>
      <c r="L381" s="18"/>
      <c r="M381" s="18"/>
      <c r="N381" s="18"/>
      <c r="O381" s="18"/>
      <c r="P381" s="18"/>
      <c r="Q381" s="18"/>
      <c r="R381" s="18"/>
      <c r="S381" s="18"/>
      <c r="T381" s="18"/>
      <c r="U381" s="18"/>
      <c r="V381" s="18"/>
      <c r="W381" s="18"/>
      <c r="X381" s="18"/>
      <c r="Y381" s="18"/>
      <c r="Z381" s="18"/>
      <c r="AA381" s="18"/>
      <c r="AB381" s="18"/>
    </row>
    <row r="382" spans="1:28" ht="15" hidden="1" x14ac:dyDescent="0.25">
      <c r="A382" s="18"/>
      <c r="B382" s="18"/>
      <c r="C382" s="34"/>
      <c r="D382" s="18"/>
      <c r="E382" s="148" t="s">
        <v>176</v>
      </c>
      <c r="F382" s="162">
        <f>'Fjärrvärmestatistik 2012'!BV341</f>
        <v>0</v>
      </c>
      <c r="G382" s="162">
        <f>'Fjärrvärmestatistik 2012'!BW341</f>
        <v>0.83946923833882681</v>
      </c>
      <c r="H382" s="162">
        <f>'Fjärrvärmestatistik 2012'!BX341</f>
        <v>0.16053076166117305</v>
      </c>
      <c r="I382" s="18"/>
      <c r="J382" s="18"/>
      <c r="K382" s="18"/>
      <c r="L382" s="18"/>
      <c r="M382" s="18"/>
      <c r="N382" s="18"/>
      <c r="O382" s="18"/>
      <c r="P382" s="18"/>
      <c r="Q382" s="18"/>
      <c r="R382" s="18"/>
      <c r="S382" s="18"/>
      <c r="T382" s="18"/>
      <c r="U382" s="18"/>
      <c r="V382" s="18"/>
      <c r="W382" s="18"/>
      <c r="X382" s="18"/>
      <c r="Y382" s="18"/>
      <c r="Z382" s="18"/>
      <c r="AA382" s="18"/>
      <c r="AB382" s="18"/>
    </row>
    <row r="383" spans="1:28" ht="15" hidden="1" x14ac:dyDescent="0.25">
      <c r="A383" s="18"/>
      <c r="B383" s="18"/>
      <c r="C383" s="34"/>
      <c r="D383" s="18"/>
      <c r="E383" s="148" t="s">
        <v>452</v>
      </c>
      <c r="F383" s="162">
        <f>'Fjärrvärmestatistik 2012'!BV342</f>
        <v>0</v>
      </c>
      <c r="G383" s="162">
        <f>'Fjärrvärmestatistik 2012'!BW342</f>
        <v>0.98205128205128212</v>
      </c>
      <c r="H383" s="162">
        <f>'Fjärrvärmestatistik 2012'!BX342</f>
        <v>1.7948717948717947E-2</v>
      </c>
      <c r="I383" s="18"/>
      <c r="J383" s="18"/>
      <c r="K383" s="18"/>
      <c r="L383" s="18"/>
      <c r="M383" s="18"/>
      <c r="N383" s="18"/>
      <c r="O383" s="18"/>
      <c r="P383" s="18"/>
      <c r="Q383" s="18"/>
      <c r="R383" s="18"/>
      <c r="S383" s="18"/>
      <c r="T383" s="18"/>
      <c r="U383" s="18"/>
      <c r="V383" s="18"/>
      <c r="W383" s="18"/>
      <c r="X383" s="18"/>
      <c r="Y383" s="18"/>
      <c r="Z383" s="18"/>
      <c r="AA383" s="18"/>
      <c r="AB383" s="18"/>
    </row>
    <row r="384" spans="1:28" ht="15" hidden="1" x14ac:dyDescent="0.25">
      <c r="A384" s="18"/>
      <c r="B384" s="18"/>
      <c r="C384" s="31"/>
      <c r="D384" s="18"/>
      <c r="E384" s="148" t="s">
        <v>670</v>
      </c>
      <c r="F384" s="162">
        <f>'Fjärrvärmestatistik 2012'!BV343</f>
        <v>0</v>
      </c>
      <c r="G384" s="162">
        <f>'Fjärrvärmestatistik 2012'!BW343</f>
        <v>0.78118279569892468</v>
      </c>
      <c r="H384" s="162">
        <f>'Fjärrvärmestatistik 2012'!BX343</f>
        <v>0.21881720430107529</v>
      </c>
      <c r="I384" s="18"/>
      <c r="J384" s="18"/>
      <c r="K384" s="18"/>
      <c r="L384" s="18"/>
      <c r="M384" s="18"/>
      <c r="N384" s="18"/>
      <c r="O384" s="18"/>
      <c r="P384" s="18"/>
      <c r="Q384" s="18"/>
      <c r="R384" s="18"/>
      <c r="S384" s="18"/>
      <c r="T384" s="18"/>
      <c r="U384" s="18"/>
      <c r="V384" s="18"/>
      <c r="W384" s="18"/>
      <c r="X384" s="18"/>
      <c r="Y384" s="18"/>
      <c r="Z384" s="18"/>
      <c r="AA384" s="18"/>
      <c r="AB384" s="18"/>
    </row>
    <row r="385" spans="1:28" ht="15" hidden="1" x14ac:dyDescent="0.25">
      <c r="A385" s="18"/>
      <c r="B385" s="18"/>
      <c r="C385" s="34"/>
      <c r="D385" s="18"/>
      <c r="E385" s="148" t="s">
        <v>704</v>
      </c>
      <c r="F385" s="162">
        <f>'Fjärrvärmestatistik 2012'!BV344</f>
        <v>0</v>
      </c>
      <c r="G385" s="162">
        <f>'Fjärrvärmestatistik 2012'!BW344</f>
        <v>0.97678100263852241</v>
      </c>
      <c r="H385" s="162">
        <f>'Fjärrvärmestatistik 2012'!BX344</f>
        <v>2.3218997361477575E-2</v>
      </c>
      <c r="I385" s="18"/>
      <c r="J385" s="18"/>
      <c r="K385" s="18"/>
      <c r="L385" s="18"/>
      <c r="M385" s="18"/>
      <c r="N385" s="18"/>
      <c r="O385" s="18"/>
      <c r="P385" s="18"/>
      <c r="Q385" s="18"/>
      <c r="R385" s="18"/>
      <c r="S385" s="18"/>
      <c r="T385" s="18"/>
      <c r="U385" s="18"/>
      <c r="V385" s="18"/>
      <c r="W385" s="18"/>
      <c r="X385" s="18"/>
      <c r="Y385" s="18"/>
      <c r="Z385" s="18"/>
      <c r="AA385" s="18"/>
      <c r="AB385" s="18"/>
    </row>
    <row r="386" spans="1:28" ht="15" hidden="1" x14ac:dyDescent="0.25">
      <c r="A386" s="18"/>
      <c r="B386" s="18"/>
      <c r="C386" s="34"/>
      <c r="D386" s="18"/>
      <c r="E386" s="148" t="s">
        <v>705</v>
      </c>
      <c r="F386" s="162">
        <f>'Fjärrvärmestatistik 2012'!BV345</f>
        <v>0</v>
      </c>
      <c r="G386" s="162">
        <f>'Fjärrvärmestatistik 2012'!BW345</f>
        <v>0.99099999999999999</v>
      </c>
      <c r="H386" s="162">
        <f>'Fjärrvärmestatistik 2012'!BX345</f>
        <v>8.9999999999999993E-3</v>
      </c>
      <c r="I386" s="18"/>
      <c r="J386" s="18"/>
      <c r="K386" s="18"/>
      <c r="L386" s="18"/>
      <c r="M386" s="18"/>
      <c r="N386" s="18"/>
      <c r="O386" s="18"/>
      <c r="P386" s="18"/>
      <c r="Q386" s="18"/>
      <c r="R386" s="18"/>
      <c r="S386" s="18"/>
      <c r="T386" s="18"/>
      <c r="U386" s="18"/>
      <c r="V386" s="18"/>
      <c r="W386" s="18"/>
      <c r="X386" s="18"/>
      <c r="Y386" s="18"/>
      <c r="Z386" s="18"/>
      <c r="AA386" s="18"/>
      <c r="AB386" s="18"/>
    </row>
    <row r="387" spans="1:28" ht="15" hidden="1" x14ac:dyDescent="0.25">
      <c r="A387" s="18"/>
      <c r="B387" s="18"/>
      <c r="C387" s="34"/>
      <c r="D387" s="18"/>
      <c r="E387" s="148" t="s">
        <v>329</v>
      </c>
      <c r="F387" s="162">
        <f>'Fjärrvärmestatistik 2012'!BV346</f>
        <v>0</v>
      </c>
      <c r="G387" s="162">
        <f>'Fjärrvärmestatistik 2012'!BW346</f>
        <v>0.92627118644067807</v>
      </c>
      <c r="H387" s="162">
        <f>'Fjärrvärmestatistik 2012'!BX346</f>
        <v>7.3728813559322037E-2</v>
      </c>
      <c r="I387" s="18"/>
      <c r="J387" s="18"/>
      <c r="K387" s="18"/>
      <c r="L387" s="18"/>
      <c r="M387" s="18"/>
      <c r="N387" s="18"/>
      <c r="O387" s="18"/>
      <c r="P387" s="18"/>
      <c r="Q387" s="18"/>
      <c r="R387" s="18"/>
      <c r="S387" s="18"/>
      <c r="T387" s="18"/>
      <c r="U387" s="18"/>
      <c r="V387" s="18"/>
      <c r="W387" s="18"/>
      <c r="X387" s="18"/>
      <c r="Y387" s="18"/>
      <c r="Z387" s="18"/>
      <c r="AA387" s="18"/>
      <c r="AB387" s="18"/>
    </row>
    <row r="388" spans="1:28" ht="15" hidden="1" x14ac:dyDescent="0.25">
      <c r="A388" s="18"/>
      <c r="B388" s="18"/>
      <c r="C388" s="34"/>
      <c r="D388" s="18"/>
      <c r="E388" s="148" t="s">
        <v>226</v>
      </c>
      <c r="F388" s="162">
        <f>'Fjärrvärmestatistik 2012'!BV347</f>
        <v>0</v>
      </c>
      <c r="G388" s="162">
        <f>'Fjärrvärmestatistik 2012'!BW347</f>
        <v>0</v>
      </c>
      <c r="H388" s="162">
        <f>'Fjärrvärmestatistik 2012'!BX347</f>
        <v>0</v>
      </c>
      <c r="I388" s="18"/>
      <c r="J388" s="18"/>
      <c r="K388" s="18"/>
      <c r="L388" s="18"/>
      <c r="M388" s="18"/>
      <c r="N388" s="18"/>
      <c r="O388" s="18"/>
      <c r="P388" s="18"/>
      <c r="Q388" s="18"/>
      <c r="R388" s="18"/>
      <c r="S388" s="18"/>
      <c r="T388" s="18"/>
      <c r="U388" s="18"/>
      <c r="V388" s="18"/>
      <c r="W388" s="18"/>
      <c r="X388" s="18"/>
      <c r="Y388" s="18"/>
      <c r="Z388" s="18"/>
      <c r="AA388" s="18"/>
      <c r="AB388" s="18"/>
    </row>
    <row r="389" spans="1:28" ht="15" hidden="1" x14ac:dyDescent="0.25">
      <c r="A389" s="18"/>
      <c r="B389" s="18"/>
      <c r="C389" s="34"/>
      <c r="D389" s="18"/>
      <c r="E389" s="148" t="s">
        <v>673</v>
      </c>
      <c r="F389" s="162">
        <f>'Fjärrvärmestatistik 2012'!BV348</f>
        <v>0.50535081440617302</v>
      </c>
      <c r="G389" s="162">
        <f>'Fjärrvärmestatistik 2012'!BW348</f>
        <v>0.39018173565405628</v>
      </c>
      <c r="H389" s="162">
        <f>'Fjärrvärmestatistik 2012'!BX348</f>
        <v>0.1044674499397706</v>
      </c>
      <c r="I389" s="18"/>
      <c r="J389" s="18"/>
      <c r="K389" s="18"/>
      <c r="L389" s="18"/>
      <c r="M389" s="18"/>
      <c r="N389" s="18"/>
      <c r="O389" s="18"/>
      <c r="P389" s="18"/>
      <c r="Q389" s="18"/>
      <c r="R389" s="18"/>
      <c r="S389" s="18"/>
      <c r="T389" s="18"/>
      <c r="U389" s="18"/>
      <c r="V389" s="18"/>
      <c r="W389" s="18"/>
      <c r="X389" s="18"/>
      <c r="Y389" s="18"/>
      <c r="Z389" s="18"/>
      <c r="AA389" s="18"/>
      <c r="AB389" s="18"/>
    </row>
    <row r="390" spans="1:28" ht="15" hidden="1" x14ac:dyDescent="0.25">
      <c r="A390" s="18"/>
      <c r="B390" s="18"/>
      <c r="C390" s="34"/>
      <c r="D390" s="18"/>
      <c r="E390" s="148" t="s">
        <v>7</v>
      </c>
      <c r="F390" s="162">
        <f>'Fjärrvärmestatistik 2012'!BV349</f>
        <v>6.7315307161443599E-2</v>
      </c>
      <c r="G390" s="162">
        <f>'Fjärrvärmestatistik 2012'!BW349</f>
        <v>0.44363615793641814</v>
      </c>
      <c r="H390" s="162">
        <f>'Fjärrvärmestatistik 2012'!BX349</f>
        <v>0.48904853490213829</v>
      </c>
      <c r="I390" s="18"/>
      <c r="J390" s="18"/>
      <c r="K390" s="18"/>
      <c r="L390" s="18"/>
      <c r="M390" s="18"/>
      <c r="N390" s="18"/>
      <c r="O390" s="18"/>
      <c r="P390" s="18"/>
      <c r="Q390" s="18"/>
      <c r="R390" s="18"/>
      <c r="S390" s="18"/>
      <c r="T390" s="18"/>
      <c r="U390" s="18"/>
      <c r="V390" s="18"/>
      <c r="W390" s="18"/>
      <c r="X390" s="18"/>
      <c r="Y390" s="18"/>
      <c r="Z390" s="18"/>
      <c r="AA390" s="18"/>
      <c r="AB390" s="18"/>
    </row>
    <row r="391" spans="1:28" ht="15" hidden="1" x14ac:dyDescent="0.25">
      <c r="A391" s="18"/>
      <c r="B391" s="18"/>
      <c r="C391" s="34"/>
      <c r="D391" s="18"/>
      <c r="E391" s="148" t="s">
        <v>706</v>
      </c>
      <c r="F391" s="162">
        <f>'Fjärrvärmestatistik 2012'!BV350</f>
        <v>0</v>
      </c>
      <c r="G391" s="162">
        <f>'Fjärrvärmestatistik 2012'!BW350</f>
        <v>0.90435056746532161</v>
      </c>
      <c r="H391" s="162">
        <f>'Fjärrvärmestatistik 2012'!BX350</f>
        <v>9.5649432534678433E-2</v>
      </c>
      <c r="I391" s="18"/>
      <c r="J391" s="18"/>
      <c r="K391" s="18"/>
      <c r="L391" s="18"/>
      <c r="M391" s="18"/>
      <c r="N391" s="18"/>
      <c r="O391" s="18"/>
      <c r="P391" s="18"/>
      <c r="Q391" s="18"/>
      <c r="R391" s="18"/>
      <c r="S391" s="18"/>
      <c r="T391" s="18"/>
      <c r="U391" s="18"/>
      <c r="V391" s="18"/>
      <c r="W391" s="18"/>
      <c r="X391" s="18"/>
      <c r="Y391" s="18"/>
      <c r="Z391" s="18"/>
      <c r="AA391" s="18"/>
      <c r="AB391" s="18"/>
    </row>
    <row r="392" spans="1:28" ht="15" hidden="1" x14ac:dyDescent="0.25">
      <c r="A392" s="18"/>
      <c r="B392" s="18"/>
      <c r="C392" s="34"/>
      <c r="D392" s="18"/>
      <c r="E392" s="148" t="s">
        <v>227</v>
      </c>
      <c r="F392" s="162">
        <f>'Fjärrvärmestatistik 2012'!BV351</f>
        <v>0</v>
      </c>
      <c r="G392" s="162">
        <f>'Fjärrvärmestatistik 2012'!BW351</f>
        <v>0.90167253521126767</v>
      </c>
      <c r="H392" s="162">
        <f>'Fjärrvärmestatistik 2012'!BX351</f>
        <v>9.8327464788732402E-2</v>
      </c>
      <c r="I392" s="18"/>
      <c r="J392" s="18"/>
      <c r="K392" s="18"/>
      <c r="L392" s="18"/>
      <c r="M392" s="18"/>
      <c r="N392" s="18"/>
      <c r="O392" s="18"/>
      <c r="P392" s="18"/>
      <c r="Q392" s="18"/>
      <c r="R392" s="18"/>
      <c r="S392" s="18"/>
      <c r="T392" s="18"/>
      <c r="U392" s="18"/>
      <c r="V392" s="18"/>
      <c r="W392" s="18"/>
      <c r="X392" s="18"/>
      <c r="Y392" s="18"/>
      <c r="Z392" s="18"/>
      <c r="AA392" s="18"/>
      <c r="AB392" s="18"/>
    </row>
    <row r="393" spans="1:28" ht="15" hidden="1" x14ac:dyDescent="0.25">
      <c r="A393" s="18"/>
      <c r="B393" s="18"/>
      <c r="C393" s="34"/>
      <c r="D393" s="18"/>
      <c r="E393" s="148" t="s">
        <v>330</v>
      </c>
      <c r="F393" s="162">
        <f>'Fjärrvärmestatistik 2012'!BV352</f>
        <v>0</v>
      </c>
      <c r="G393" s="162">
        <f>'Fjärrvärmestatistik 2012'!BW352</f>
        <v>0</v>
      </c>
      <c r="H393" s="162">
        <f>'Fjärrvärmestatistik 2012'!BX352</f>
        <v>0</v>
      </c>
      <c r="I393" s="18"/>
      <c r="J393" s="18"/>
      <c r="K393" s="18"/>
      <c r="L393" s="18"/>
      <c r="M393" s="18"/>
      <c r="N393" s="18"/>
      <c r="O393" s="18"/>
      <c r="P393" s="18"/>
      <c r="Q393" s="18"/>
      <c r="R393" s="18"/>
      <c r="S393" s="18"/>
      <c r="T393" s="18"/>
      <c r="U393" s="18"/>
      <c r="V393" s="18"/>
      <c r="W393" s="18"/>
      <c r="X393" s="18"/>
      <c r="Y393" s="18"/>
      <c r="Z393" s="18"/>
      <c r="AA393" s="18"/>
      <c r="AB393" s="18"/>
    </row>
    <row r="394" spans="1:28" ht="15" hidden="1" x14ac:dyDescent="0.25">
      <c r="A394" s="18"/>
      <c r="B394" s="18"/>
      <c r="C394" s="32"/>
      <c r="D394" s="18"/>
      <c r="E394" s="148" t="s">
        <v>201</v>
      </c>
      <c r="F394" s="162">
        <f>'Fjärrvärmestatistik 2012'!BV353</f>
        <v>0</v>
      </c>
      <c r="G394" s="162">
        <f>'Fjärrvärmestatistik 2012'!BW353</f>
        <v>0</v>
      </c>
      <c r="H394" s="162">
        <f>'Fjärrvärmestatistik 2012'!BX353</f>
        <v>0</v>
      </c>
      <c r="I394" s="18"/>
      <c r="J394" s="18"/>
      <c r="K394" s="18"/>
      <c r="L394" s="18"/>
      <c r="M394" s="18"/>
      <c r="N394" s="18"/>
      <c r="O394" s="18"/>
      <c r="P394" s="18"/>
      <c r="Q394" s="18"/>
      <c r="R394" s="18"/>
      <c r="S394" s="18"/>
      <c r="T394" s="18"/>
      <c r="U394" s="18"/>
      <c r="V394" s="18"/>
      <c r="W394" s="18"/>
      <c r="X394" s="18"/>
      <c r="Y394" s="18"/>
      <c r="Z394" s="18"/>
      <c r="AA394" s="18"/>
      <c r="AB394" s="18"/>
    </row>
    <row r="395" spans="1:28" ht="15" hidden="1" x14ac:dyDescent="0.25">
      <c r="A395" s="18"/>
      <c r="B395" s="18"/>
      <c r="C395" s="34"/>
      <c r="D395" s="18"/>
      <c r="E395" s="148" t="s">
        <v>228</v>
      </c>
      <c r="F395" s="162">
        <f>'Fjärrvärmestatistik 2012'!BV354</f>
        <v>0</v>
      </c>
      <c r="G395" s="162">
        <f>'Fjärrvärmestatistik 2012'!BW354</f>
        <v>0.96165607625099292</v>
      </c>
      <c r="H395" s="162">
        <f>'Fjärrvärmestatistik 2012'!BX354</f>
        <v>3.834392374900715E-2</v>
      </c>
      <c r="I395" s="18"/>
      <c r="J395" s="18"/>
      <c r="K395" s="18"/>
      <c r="L395" s="18"/>
      <c r="M395" s="18"/>
      <c r="N395" s="18"/>
      <c r="O395" s="18"/>
      <c r="P395" s="18"/>
      <c r="Q395" s="18"/>
      <c r="R395" s="18"/>
      <c r="S395" s="18"/>
      <c r="T395" s="18"/>
      <c r="U395" s="18"/>
      <c r="V395" s="18"/>
      <c r="W395" s="18"/>
      <c r="X395" s="18"/>
      <c r="Y395" s="18"/>
      <c r="Z395" s="18"/>
      <c r="AA395" s="18"/>
      <c r="AB395" s="18"/>
    </row>
    <row r="396" spans="1:28" ht="15" hidden="1" x14ac:dyDescent="0.25">
      <c r="A396" s="18"/>
      <c r="B396" s="18"/>
      <c r="C396" s="34"/>
      <c r="D396" s="18"/>
      <c r="E396" s="148" t="s">
        <v>229</v>
      </c>
      <c r="F396" s="162">
        <f>'Fjärrvärmestatistik 2012'!BV355</f>
        <v>0</v>
      </c>
      <c r="G396" s="162">
        <f>'Fjärrvärmestatistik 2012'!BW355</f>
        <v>0.9608000000000001</v>
      </c>
      <c r="H396" s="162">
        <f>'Fjärrvärmestatistik 2012'!BX355</f>
        <v>3.9200000000000006E-2</v>
      </c>
      <c r="I396" s="18"/>
      <c r="J396" s="18"/>
      <c r="K396" s="18"/>
      <c r="L396" s="18"/>
      <c r="M396" s="18"/>
      <c r="N396" s="18"/>
      <c r="O396" s="18"/>
      <c r="P396" s="18"/>
      <c r="Q396" s="18"/>
      <c r="R396" s="18"/>
      <c r="S396" s="18"/>
      <c r="T396" s="18"/>
      <c r="U396" s="18"/>
      <c r="V396" s="18"/>
      <c r="W396" s="18"/>
      <c r="X396" s="18"/>
      <c r="Y396" s="18"/>
      <c r="Z396" s="18"/>
      <c r="AA396" s="18"/>
      <c r="AB396" s="18"/>
    </row>
    <row r="397" spans="1:28" ht="15" hidden="1" x14ac:dyDescent="0.25">
      <c r="A397" s="18"/>
      <c r="B397" s="18"/>
      <c r="C397" s="34"/>
      <c r="D397" s="18"/>
      <c r="E397" s="148" t="s">
        <v>8</v>
      </c>
      <c r="F397" s="162">
        <f>'Fjärrvärmestatistik 2012'!BV356</f>
        <v>7.7907870616758315E-2</v>
      </c>
      <c r="G397" s="162">
        <f>'Fjärrvärmestatistik 2012'!BW356</f>
        <v>0.84036425994914543</v>
      </c>
      <c r="H397" s="162">
        <f>'Fjärrvärmestatistik 2012'!BX356</f>
        <v>8.1727869434096129E-2</v>
      </c>
      <c r="I397" s="18"/>
      <c r="J397" s="18"/>
      <c r="K397" s="18"/>
      <c r="L397" s="18"/>
      <c r="M397" s="18"/>
      <c r="N397" s="18"/>
      <c r="O397" s="18"/>
      <c r="P397" s="18"/>
      <c r="Q397" s="18"/>
      <c r="R397" s="18"/>
      <c r="S397" s="18"/>
      <c r="T397" s="18"/>
      <c r="U397" s="18"/>
      <c r="V397" s="18"/>
      <c r="W397" s="18"/>
      <c r="X397" s="18"/>
      <c r="Y397" s="18"/>
      <c r="Z397" s="18"/>
      <c r="AA397" s="18"/>
      <c r="AB397" s="18"/>
    </row>
    <row r="398" spans="1:28" ht="15" hidden="1" x14ac:dyDescent="0.25">
      <c r="A398" s="18"/>
      <c r="B398" s="18"/>
      <c r="C398" s="34"/>
      <c r="D398" s="18"/>
      <c r="E398" s="148" t="s">
        <v>230</v>
      </c>
      <c r="F398" s="162">
        <f>'Fjärrvärmestatistik 2012'!BV357</f>
        <v>0</v>
      </c>
      <c r="G398" s="162">
        <f>'Fjärrvärmestatistik 2012'!BW357</f>
        <v>0.93832046332046326</v>
      </c>
      <c r="H398" s="162">
        <f>'Fjärrvärmestatistik 2012'!BX357</f>
        <v>6.1679536679536691E-2</v>
      </c>
      <c r="I398" s="18"/>
      <c r="J398" s="18"/>
      <c r="K398" s="18"/>
      <c r="L398" s="18"/>
      <c r="M398" s="18"/>
      <c r="N398" s="18"/>
      <c r="O398" s="18"/>
      <c r="P398" s="18"/>
      <c r="Q398" s="18"/>
      <c r="R398" s="18"/>
      <c r="S398" s="18"/>
      <c r="T398" s="18"/>
      <c r="U398" s="18"/>
      <c r="V398" s="18"/>
      <c r="W398" s="18"/>
      <c r="X398" s="18"/>
      <c r="Y398" s="18"/>
      <c r="Z398" s="18"/>
      <c r="AA398" s="18"/>
      <c r="AB398" s="18"/>
    </row>
    <row r="399" spans="1:28" ht="15" hidden="1" x14ac:dyDescent="0.25">
      <c r="A399" s="18"/>
      <c r="B399" s="18"/>
      <c r="C399" s="32"/>
      <c r="D399" s="18"/>
      <c r="E399" s="148" t="s">
        <v>231</v>
      </c>
      <c r="F399" s="162">
        <f>'Fjärrvärmestatistik 2012'!BV358</f>
        <v>0</v>
      </c>
      <c r="G399" s="162">
        <f>'Fjärrvärmestatistik 2012'!BW358</f>
        <v>0.97113884555382224</v>
      </c>
      <c r="H399" s="162">
        <f>'Fjärrvärmestatistik 2012'!BX358</f>
        <v>2.8861154446177855E-2</v>
      </c>
      <c r="I399" s="18"/>
      <c r="J399" s="18"/>
      <c r="K399" s="18"/>
      <c r="L399" s="18"/>
      <c r="M399" s="18"/>
      <c r="N399" s="18"/>
      <c r="O399" s="18"/>
      <c r="P399" s="18"/>
      <c r="Q399" s="18"/>
      <c r="R399" s="18"/>
      <c r="S399" s="18"/>
      <c r="T399" s="18"/>
      <c r="U399" s="18"/>
      <c r="V399" s="18"/>
      <c r="W399" s="18"/>
      <c r="X399" s="18"/>
      <c r="Y399" s="18"/>
      <c r="Z399" s="18"/>
      <c r="AA399" s="18"/>
      <c r="AB399" s="18"/>
    </row>
    <row r="400" spans="1:28" ht="15" hidden="1" x14ac:dyDescent="0.25">
      <c r="A400" s="18"/>
      <c r="B400" s="18"/>
      <c r="C400" s="34"/>
      <c r="D400" s="18"/>
      <c r="E400" s="148" t="s">
        <v>675</v>
      </c>
      <c r="F400" s="162">
        <f>'Fjärrvärmestatistik 2012'!BV359</f>
        <v>0</v>
      </c>
      <c r="G400" s="162">
        <f>'Fjärrvärmestatistik 2012'!BW359</f>
        <v>0.84896399099774944</v>
      </c>
      <c r="H400" s="162">
        <f>'Fjärrvärmestatistik 2012'!BX359</f>
        <v>0.15103600900225053</v>
      </c>
      <c r="I400" s="18"/>
      <c r="J400" s="18"/>
      <c r="K400" s="18"/>
      <c r="L400" s="18"/>
      <c r="M400" s="18"/>
      <c r="N400" s="18"/>
      <c r="O400" s="18"/>
      <c r="P400" s="18"/>
      <c r="Q400" s="18"/>
      <c r="R400" s="18"/>
      <c r="S400" s="18"/>
      <c r="T400" s="18"/>
      <c r="U400" s="18"/>
      <c r="V400" s="18"/>
      <c r="W400" s="18"/>
      <c r="X400" s="18"/>
      <c r="Y400" s="18"/>
      <c r="Z400" s="18"/>
      <c r="AA400" s="18"/>
      <c r="AB400" s="18"/>
    </row>
    <row r="401" spans="1:28" ht="15" hidden="1" x14ac:dyDescent="0.25">
      <c r="A401" s="18"/>
      <c r="B401" s="18"/>
      <c r="C401" s="32"/>
      <c r="D401" s="18"/>
      <c r="E401" s="148" t="s">
        <v>110</v>
      </c>
      <c r="F401" s="162">
        <f>'Fjärrvärmestatistik 2012'!BV360</f>
        <v>0</v>
      </c>
      <c r="G401" s="162">
        <f>'Fjärrvärmestatistik 2012'!BW360</f>
        <v>0.89186853565596091</v>
      </c>
      <c r="H401" s="162">
        <f>'Fjärrvärmestatistik 2012'!BX360</f>
        <v>0.10813146434403918</v>
      </c>
      <c r="I401" s="18"/>
      <c r="J401" s="18"/>
      <c r="K401" s="18"/>
      <c r="L401" s="18"/>
      <c r="M401" s="18"/>
      <c r="N401" s="18"/>
      <c r="O401" s="18"/>
      <c r="P401" s="18"/>
      <c r="Q401" s="18"/>
      <c r="R401" s="18"/>
      <c r="S401" s="18"/>
      <c r="T401" s="18"/>
      <c r="U401" s="18"/>
      <c r="V401" s="18"/>
      <c r="W401" s="18"/>
      <c r="X401" s="18"/>
      <c r="Y401" s="18"/>
      <c r="Z401" s="18"/>
      <c r="AA401" s="18"/>
      <c r="AB401" s="18"/>
    </row>
    <row r="402" spans="1:28" ht="15" hidden="1" x14ac:dyDescent="0.25">
      <c r="A402" s="18"/>
      <c r="B402" s="18"/>
      <c r="C402" s="32"/>
      <c r="D402" s="18"/>
      <c r="E402" s="148" t="s">
        <v>232</v>
      </c>
      <c r="F402" s="162">
        <f>'Fjärrvärmestatistik 2012'!BV361</f>
        <v>0</v>
      </c>
      <c r="G402" s="162">
        <f>'Fjärrvärmestatistik 2012'!BW361</f>
        <v>0.97809394760614277</v>
      </c>
      <c r="H402" s="162">
        <f>'Fjärrvärmestatistik 2012'!BX361</f>
        <v>2.1906052393857272E-2</v>
      </c>
      <c r="I402" s="18"/>
      <c r="J402" s="18"/>
      <c r="K402" s="18"/>
      <c r="L402" s="18"/>
      <c r="M402" s="18"/>
      <c r="N402" s="18"/>
      <c r="O402" s="18"/>
      <c r="P402" s="18"/>
      <c r="Q402" s="18"/>
      <c r="R402" s="18"/>
      <c r="S402" s="18"/>
      <c r="T402" s="18"/>
      <c r="U402" s="18"/>
      <c r="V402" s="18"/>
      <c r="W402" s="18"/>
      <c r="X402" s="18"/>
      <c r="Y402" s="18"/>
      <c r="Z402" s="18"/>
      <c r="AA402" s="18"/>
      <c r="AB402" s="18"/>
    </row>
    <row r="403" spans="1:28" ht="15" hidden="1" x14ac:dyDescent="0.25">
      <c r="A403" s="18"/>
      <c r="B403" s="18"/>
      <c r="C403" s="32"/>
      <c r="D403" s="18"/>
      <c r="E403" s="148" t="s">
        <v>33</v>
      </c>
      <c r="F403" s="162">
        <f>'Fjärrvärmestatistik 2012'!BV362</f>
        <v>0</v>
      </c>
      <c r="G403" s="162">
        <f>'Fjärrvärmestatistik 2012'!BW362</f>
        <v>0.88769999999999993</v>
      </c>
      <c r="H403" s="162">
        <f>'Fjärrvärmestatistik 2012'!BX362</f>
        <v>0.11230000000000001</v>
      </c>
      <c r="I403" s="18"/>
      <c r="J403" s="18"/>
      <c r="K403" s="18"/>
      <c r="L403" s="18"/>
      <c r="M403" s="18"/>
      <c r="N403" s="18"/>
      <c r="O403" s="18"/>
      <c r="P403" s="18"/>
      <c r="Q403" s="18"/>
      <c r="R403" s="18"/>
      <c r="S403" s="18"/>
      <c r="T403" s="18"/>
      <c r="U403" s="18"/>
      <c r="V403" s="18"/>
      <c r="W403" s="18"/>
      <c r="X403" s="18"/>
      <c r="Y403" s="18"/>
      <c r="Z403" s="18"/>
      <c r="AA403" s="18"/>
      <c r="AB403" s="18"/>
    </row>
    <row r="404" spans="1:28" ht="15" hidden="1" x14ac:dyDescent="0.25">
      <c r="A404" s="18"/>
      <c r="B404" s="18"/>
      <c r="C404" s="32"/>
      <c r="D404" s="18"/>
      <c r="E404" s="148" t="s">
        <v>331</v>
      </c>
      <c r="F404" s="162">
        <f>'Fjärrvärmestatistik 2012'!BV363</f>
        <v>0</v>
      </c>
      <c r="G404" s="162">
        <f>'Fjärrvärmestatistik 2012'!BW363</f>
        <v>0.94819988749296824</v>
      </c>
      <c r="H404" s="162">
        <f>'Fjärrvärmestatistik 2012'!BX363</f>
        <v>5.1800112507031697E-2</v>
      </c>
      <c r="I404" s="18"/>
      <c r="J404" s="18"/>
      <c r="K404" s="18"/>
      <c r="L404" s="18"/>
      <c r="M404" s="18"/>
      <c r="N404" s="18"/>
      <c r="O404" s="18"/>
      <c r="P404" s="18"/>
      <c r="Q404" s="18"/>
      <c r="R404" s="18"/>
      <c r="S404" s="18"/>
      <c r="T404" s="18"/>
      <c r="U404" s="18"/>
      <c r="V404" s="18"/>
      <c r="W404" s="18"/>
      <c r="X404" s="18"/>
      <c r="Y404" s="18"/>
      <c r="Z404" s="18"/>
      <c r="AA404" s="18"/>
      <c r="AB404" s="18"/>
    </row>
    <row r="405" spans="1:28" ht="15" hidden="1" x14ac:dyDescent="0.25">
      <c r="A405" s="18"/>
      <c r="B405" s="18"/>
      <c r="C405" s="32"/>
      <c r="D405" s="18"/>
      <c r="E405" s="148" t="s">
        <v>454</v>
      </c>
      <c r="F405" s="162">
        <f>'Fjärrvärmestatistik 2012'!BV364</f>
        <v>6.3163995568506735E-4</v>
      </c>
      <c r="G405" s="162">
        <f>'Fjärrvärmestatistik 2012'!BW364</f>
        <v>0.7253083210893988</v>
      </c>
      <c r="H405" s="162">
        <f>'Fjärrvärmestatistik 2012'!BX364</f>
        <v>0.2740600389549161</v>
      </c>
      <c r="I405" s="18"/>
      <c r="J405" s="18"/>
      <c r="K405" s="18"/>
      <c r="L405" s="18"/>
      <c r="M405" s="18"/>
      <c r="N405" s="18"/>
      <c r="O405" s="18"/>
      <c r="P405" s="18"/>
      <c r="Q405" s="18"/>
      <c r="R405" s="18"/>
      <c r="S405" s="18"/>
      <c r="T405" s="18"/>
      <c r="U405" s="18"/>
      <c r="V405" s="18"/>
      <c r="W405" s="18"/>
      <c r="X405" s="18"/>
      <c r="Y405" s="18"/>
      <c r="Z405" s="18"/>
      <c r="AA405" s="18"/>
      <c r="AB405" s="18"/>
    </row>
    <row r="406" spans="1:28" ht="15" hidden="1" x14ac:dyDescent="0.25">
      <c r="A406" s="18"/>
      <c r="B406" s="18"/>
      <c r="C406" s="32"/>
      <c r="D406" s="18"/>
      <c r="E406" s="148" t="s">
        <v>455</v>
      </c>
      <c r="F406" s="162">
        <f>'Fjärrvärmestatistik 2012'!BV365</f>
        <v>0</v>
      </c>
      <c r="G406" s="162">
        <f>'Fjärrvärmestatistik 2012'!BW365</f>
        <v>0.83026315789473681</v>
      </c>
      <c r="H406" s="162">
        <f>'Fjärrvärmestatistik 2012'!BX365</f>
        <v>0.16973684210526316</v>
      </c>
      <c r="I406" s="18"/>
      <c r="J406" s="18"/>
      <c r="K406" s="18"/>
      <c r="L406" s="18"/>
      <c r="M406" s="18"/>
      <c r="N406" s="18"/>
      <c r="O406" s="18"/>
      <c r="P406" s="18"/>
      <c r="Q406" s="18"/>
      <c r="R406" s="18"/>
      <c r="S406" s="18"/>
      <c r="T406" s="18"/>
      <c r="U406" s="18"/>
      <c r="V406" s="18"/>
      <c r="W406" s="18"/>
      <c r="X406" s="18"/>
      <c r="Y406" s="18"/>
      <c r="Z406" s="18"/>
      <c r="AA406" s="18"/>
      <c r="AB406" s="18"/>
    </row>
    <row r="407" spans="1:28" ht="15" hidden="1" x14ac:dyDescent="0.25">
      <c r="A407" s="18"/>
      <c r="B407" s="18"/>
      <c r="C407" s="32"/>
      <c r="D407" s="18"/>
      <c r="E407" s="148" t="s">
        <v>233</v>
      </c>
      <c r="F407" s="162">
        <f>'Fjärrvärmestatistik 2012'!BV366</f>
        <v>0</v>
      </c>
      <c r="G407" s="162">
        <f>'Fjärrvärmestatistik 2012'!BW366</f>
        <v>0.88531163509531585</v>
      </c>
      <c r="H407" s="162">
        <f>'Fjärrvärmestatistik 2012'!BX366</f>
        <v>0.11468836490468411</v>
      </c>
      <c r="I407" s="18"/>
      <c r="J407" s="18"/>
      <c r="K407" s="18"/>
      <c r="L407" s="18"/>
      <c r="M407" s="18"/>
      <c r="N407" s="18"/>
      <c r="O407" s="18"/>
      <c r="P407" s="18"/>
      <c r="Q407" s="18"/>
      <c r="R407" s="18"/>
      <c r="S407" s="18"/>
      <c r="T407" s="18"/>
      <c r="U407" s="18"/>
      <c r="V407" s="18"/>
      <c r="W407" s="18"/>
      <c r="X407" s="18"/>
      <c r="Y407" s="18"/>
      <c r="Z407" s="18"/>
      <c r="AA407" s="18"/>
      <c r="AB407" s="18"/>
    </row>
    <row r="408" spans="1:28" ht="15" hidden="1" x14ac:dyDescent="0.25">
      <c r="A408" s="18"/>
      <c r="B408" s="18"/>
      <c r="C408" s="32"/>
      <c r="D408" s="18"/>
      <c r="E408" s="148" t="s">
        <v>332</v>
      </c>
      <c r="F408" s="162">
        <f>'Fjärrvärmestatistik 2012'!BV367</f>
        <v>0</v>
      </c>
      <c r="G408" s="162">
        <f>'Fjärrvärmestatistik 2012'!BW367</f>
        <v>0</v>
      </c>
      <c r="H408" s="162">
        <f>'Fjärrvärmestatistik 2012'!BX367</f>
        <v>0</v>
      </c>
      <c r="I408" s="18"/>
      <c r="J408" s="18"/>
      <c r="K408" s="18"/>
      <c r="L408" s="18"/>
      <c r="M408" s="18"/>
      <c r="N408" s="18"/>
      <c r="O408" s="18"/>
      <c r="P408" s="18"/>
      <c r="Q408" s="18"/>
      <c r="R408" s="18"/>
      <c r="S408" s="18"/>
      <c r="T408" s="18"/>
      <c r="U408" s="18"/>
      <c r="V408" s="18"/>
      <c r="W408" s="18"/>
      <c r="X408" s="18"/>
      <c r="Y408" s="18"/>
      <c r="Z408" s="18"/>
      <c r="AA408" s="18"/>
      <c r="AB408" s="18"/>
    </row>
    <row r="409" spans="1:28" ht="15" hidden="1" x14ac:dyDescent="0.25">
      <c r="A409" s="18"/>
      <c r="B409" s="18"/>
      <c r="C409" s="32"/>
      <c r="D409" s="18"/>
      <c r="E409" s="148" t="s">
        <v>20</v>
      </c>
      <c r="F409" s="162">
        <f>'Fjärrvärmestatistik 2012'!BV368</f>
        <v>0</v>
      </c>
      <c r="G409" s="162">
        <f>'Fjärrvärmestatistik 2012'!BW368</f>
        <v>1.5322979941309312E-2</v>
      </c>
      <c r="H409" s="162">
        <f>'Fjärrvärmestatistik 2012'!BX368</f>
        <v>0.98467702005869073</v>
      </c>
      <c r="I409" s="18"/>
      <c r="J409" s="18"/>
      <c r="K409" s="18"/>
      <c r="L409" s="18"/>
      <c r="M409" s="18"/>
      <c r="N409" s="18"/>
      <c r="O409" s="18"/>
      <c r="P409" s="18"/>
      <c r="Q409" s="18"/>
      <c r="R409" s="18"/>
      <c r="S409" s="18"/>
      <c r="T409" s="18"/>
      <c r="U409" s="18"/>
      <c r="V409" s="18"/>
      <c r="W409" s="18"/>
      <c r="X409" s="18"/>
      <c r="Y409" s="18"/>
      <c r="Z409" s="18"/>
      <c r="AA409" s="18"/>
      <c r="AB409" s="18"/>
    </row>
    <row r="410" spans="1:28" ht="15" hidden="1" x14ac:dyDescent="0.25">
      <c r="A410" s="18"/>
      <c r="B410" s="18"/>
      <c r="C410" s="32"/>
      <c r="D410" s="18"/>
      <c r="E410" s="148" t="s">
        <v>707</v>
      </c>
      <c r="F410" s="162">
        <f>'Fjärrvärmestatistik 2012'!BV369</f>
        <v>2.0933092602768402E-3</v>
      </c>
      <c r="G410" s="162">
        <f>'Fjärrvärmestatistik 2012'!BW369</f>
        <v>5.8867345247751876E-2</v>
      </c>
      <c r="H410" s="162">
        <f>'Fjärrvärmestatistik 2012'!BX369</f>
        <v>0.93903934549197121</v>
      </c>
      <c r="I410" s="18"/>
      <c r="J410" s="18"/>
      <c r="K410" s="18"/>
      <c r="L410" s="18"/>
      <c r="M410" s="18"/>
      <c r="N410" s="18"/>
      <c r="O410" s="18"/>
      <c r="P410" s="18"/>
      <c r="Q410" s="18"/>
      <c r="R410" s="18"/>
      <c r="S410" s="18"/>
      <c r="T410" s="18"/>
      <c r="U410" s="18"/>
      <c r="V410" s="18"/>
      <c r="W410" s="18"/>
      <c r="X410" s="18"/>
      <c r="Y410" s="18"/>
      <c r="Z410" s="18"/>
      <c r="AA410" s="18"/>
      <c r="AB410" s="18"/>
    </row>
    <row r="411" spans="1:28" ht="15" hidden="1" x14ac:dyDescent="0.25">
      <c r="A411" s="18"/>
      <c r="B411" s="18"/>
      <c r="C411" s="32"/>
      <c r="D411" s="18"/>
      <c r="E411" s="148" t="s">
        <v>333</v>
      </c>
      <c r="F411" s="162">
        <f>'Fjärrvärmestatistik 2012'!BV370</f>
        <v>0</v>
      </c>
      <c r="G411" s="162">
        <f>'Fjärrvärmestatistik 2012'!BW370</f>
        <v>0.99340175953079179</v>
      </c>
      <c r="H411" s="162">
        <f>'Fjärrvärmestatistik 2012'!BX370</f>
        <v>6.5982404692082114E-3</v>
      </c>
      <c r="I411" s="18"/>
      <c r="J411" s="18"/>
      <c r="K411" s="18"/>
      <c r="L411" s="18"/>
      <c r="M411" s="18"/>
      <c r="N411" s="18"/>
      <c r="O411" s="18"/>
      <c r="P411" s="18"/>
      <c r="Q411" s="18"/>
      <c r="R411" s="18"/>
      <c r="S411" s="18"/>
      <c r="T411" s="18"/>
      <c r="U411" s="18"/>
      <c r="V411" s="18"/>
      <c r="W411" s="18"/>
      <c r="X411" s="18"/>
      <c r="Y411" s="18"/>
      <c r="Z411" s="18"/>
      <c r="AA411" s="18"/>
      <c r="AB411" s="18"/>
    </row>
    <row r="412" spans="1:28" ht="15" hidden="1" x14ac:dyDescent="0.25">
      <c r="A412" s="18"/>
      <c r="B412" s="18"/>
      <c r="C412" s="32"/>
      <c r="D412" s="18"/>
      <c r="E412" s="148" t="s">
        <v>334</v>
      </c>
      <c r="F412" s="162">
        <f>'Fjärrvärmestatistik 2012'!BV371</f>
        <v>0</v>
      </c>
      <c r="G412" s="162">
        <f>'Fjärrvärmestatistik 2012'!BW371</f>
        <v>0.92042483660130725</v>
      </c>
      <c r="H412" s="162">
        <f>'Fjärrvärmestatistik 2012'!BX371</f>
        <v>7.9575163398692805E-2</v>
      </c>
      <c r="I412" s="18"/>
      <c r="J412" s="18"/>
      <c r="K412" s="18"/>
      <c r="L412" s="18"/>
      <c r="M412" s="18"/>
      <c r="N412" s="18"/>
      <c r="O412" s="18"/>
      <c r="P412" s="18"/>
      <c r="Q412" s="18"/>
      <c r="R412" s="18"/>
      <c r="S412" s="18"/>
      <c r="T412" s="18"/>
      <c r="U412" s="18"/>
      <c r="V412" s="18"/>
      <c r="W412" s="18"/>
      <c r="X412" s="18"/>
      <c r="Y412" s="18"/>
      <c r="Z412" s="18"/>
      <c r="AA412" s="18"/>
      <c r="AB412" s="18"/>
    </row>
    <row r="413" spans="1:28" ht="15" hidden="1" x14ac:dyDescent="0.25">
      <c r="A413" s="18"/>
      <c r="B413" s="18"/>
      <c r="C413" s="32"/>
      <c r="D413" s="18"/>
      <c r="E413" s="148" t="s">
        <v>234</v>
      </c>
      <c r="F413" s="162">
        <f>'Fjärrvärmestatistik 2012'!BV372</f>
        <v>0</v>
      </c>
      <c r="G413" s="162">
        <f>'Fjärrvärmestatistik 2012'!BW372</f>
        <v>0.79660080330372873</v>
      </c>
      <c r="H413" s="162">
        <f>'Fjärrvärmestatistik 2012'!BX372</f>
        <v>0.20339919669627129</v>
      </c>
      <c r="I413" s="18"/>
      <c r="J413" s="18"/>
      <c r="K413" s="18"/>
      <c r="L413" s="18"/>
      <c r="M413" s="18"/>
      <c r="N413" s="18"/>
      <c r="O413" s="18"/>
      <c r="P413" s="18"/>
      <c r="Q413" s="18"/>
      <c r="R413" s="18"/>
      <c r="S413" s="18"/>
      <c r="T413" s="18"/>
      <c r="U413" s="18"/>
      <c r="V413" s="18"/>
      <c r="W413" s="18"/>
      <c r="X413" s="18"/>
      <c r="Y413" s="18"/>
      <c r="Z413" s="18"/>
      <c r="AA413" s="18"/>
      <c r="AB413" s="18"/>
    </row>
    <row r="414" spans="1:28" ht="15" hidden="1" x14ac:dyDescent="0.25">
      <c r="A414" s="18"/>
      <c r="B414" s="18"/>
      <c r="C414" s="32"/>
      <c r="D414" s="18"/>
      <c r="E414" s="148" t="s">
        <v>676</v>
      </c>
      <c r="F414" s="162">
        <f>'Fjärrvärmestatistik 2012'!BV373</f>
        <v>0</v>
      </c>
      <c r="G414" s="162">
        <f>'Fjärrvärmestatistik 2012'!BW373</f>
        <v>0.67628205128205121</v>
      </c>
      <c r="H414" s="162">
        <f>'Fjärrvärmestatistik 2012'!BX373</f>
        <v>0.32371794871794873</v>
      </c>
      <c r="I414" s="18"/>
      <c r="J414" s="18"/>
      <c r="K414" s="18"/>
      <c r="L414" s="18"/>
      <c r="M414" s="18"/>
      <c r="N414" s="18"/>
      <c r="O414" s="18"/>
      <c r="P414" s="18"/>
      <c r="Q414" s="18"/>
      <c r="R414" s="18"/>
      <c r="S414" s="18"/>
      <c r="T414" s="18"/>
      <c r="U414" s="18"/>
      <c r="V414" s="18"/>
      <c r="W414" s="18"/>
      <c r="X414" s="18"/>
      <c r="Y414" s="18"/>
      <c r="Z414" s="18"/>
      <c r="AA414" s="18"/>
      <c r="AB414" s="18"/>
    </row>
    <row r="415" spans="1:28" ht="15" hidden="1" x14ac:dyDescent="0.25">
      <c r="A415" s="18"/>
      <c r="B415" s="18"/>
      <c r="C415" s="32"/>
      <c r="D415" s="18"/>
      <c r="E415" s="148" t="s">
        <v>235</v>
      </c>
      <c r="F415" s="162">
        <f>'Fjärrvärmestatistik 2012'!BV374</f>
        <v>0</v>
      </c>
      <c r="G415" s="162">
        <f>'Fjärrvärmestatistik 2012'!BW374</f>
        <v>0.89782805429864243</v>
      </c>
      <c r="H415" s="162">
        <f>'Fjärrvärmestatistik 2012'!BX374</f>
        <v>0.10217194570135747</v>
      </c>
      <c r="I415" s="18"/>
      <c r="J415" s="18"/>
      <c r="K415" s="18"/>
      <c r="L415" s="18"/>
      <c r="M415" s="18"/>
      <c r="N415" s="18"/>
      <c r="O415" s="18"/>
      <c r="P415" s="18"/>
      <c r="Q415" s="18"/>
      <c r="R415" s="18"/>
      <c r="S415" s="18"/>
      <c r="T415" s="18"/>
      <c r="U415" s="18"/>
      <c r="V415" s="18"/>
      <c r="W415" s="18"/>
      <c r="X415" s="18"/>
      <c r="Y415" s="18"/>
      <c r="Z415" s="18"/>
      <c r="AA415" s="18"/>
      <c r="AB415" s="18"/>
    </row>
    <row r="416" spans="1:28" ht="15" hidden="1" x14ac:dyDescent="0.25">
      <c r="A416" s="18"/>
      <c r="B416" s="18"/>
      <c r="C416" s="32"/>
      <c r="D416" s="18"/>
      <c r="E416" s="148" t="s">
        <v>458</v>
      </c>
      <c r="F416" s="162">
        <f>'Fjärrvärmestatistik 2012'!BV375</f>
        <v>0</v>
      </c>
      <c r="G416" s="162">
        <f>'Fjärrvärmestatistik 2012'!BW375</f>
        <v>0.9284064665127022</v>
      </c>
      <c r="H416" s="162">
        <f>'Fjärrvärmestatistik 2012'!BX375</f>
        <v>7.1593533487297939E-2</v>
      </c>
      <c r="I416" s="18"/>
      <c r="J416" s="18"/>
      <c r="K416" s="18"/>
      <c r="L416" s="18"/>
      <c r="M416" s="18"/>
      <c r="N416" s="18"/>
      <c r="O416" s="18"/>
      <c r="P416" s="18"/>
      <c r="Q416" s="18"/>
      <c r="R416" s="18"/>
      <c r="S416" s="18"/>
      <c r="T416" s="18"/>
      <c r="U416" s="18"/>
      <c r="V416" s="18"/>
      <c r="W416" s="18"/>
      <c r="X416" s="18"/>
      <c r="Y416" s="18"/>
      <c r="Z416" s="18"/>
      <c r="AA416" s="18"/>
      <c r="AB416" s="18"/>
    </row>
    <row r="417" spans="1:28" ht="15" hidden="1" x14ac:dyDescent="0.25">
      <c r="A417" s="18"/>
      <c r="B417" s="18"/>
      <c r="C417" s="32"/>
      <c r="D417" s="18"/>
      <c r="E417" s="148" t="s">
        <v>51</v>
      </c>
      <c r="F417" s="162">
        <f>'Fjärrvärmestatistik 2012'!BV376</f>
        <v>0.48297797149251975</v>
      </c>
      <c r="G417" s="162">
        <f>'Fjärrvärmestatistik 2012'!BW376</f>
        <v>0.25528919778536929</v>
      </c>
      <c r="H417" s="162">
        <f>'Fjärrvärmestatistik 2012'!BX376</f>
        <v>0.26173283072211101</v>
      </c>
      <c r="I417" s="18"/>
      <c r="J417" s="18"/>
      <c r="K417" s="18"/>
      <c r="L417" s="18"/>
      <c r="M417" s="18"/>
      <c r="N417" s="18"/>
      <c r="O417" s="18"/>
      <c r="P417" s="18"/>
      <c r="Q417" s="18"/>
      <c r="R417" s="18"/>
      <c r="S417" s="18"/>
      <c r="T417" s="18"/>
      <c r="U417" s="18"/>
      <c r="V417" s="18"/>
      <c r="W417" s="18"/>
      <c r="X417" s="18"/>
      <c r="Y417" s="18"/>
      <c r="Z417" s="18"/>
      <c r="AA417" s="18"/>
      <c r="AB417" s="18"/>
    </row>
    <row r="418" spans="1:28" ht="10.5" hidden="1" customHeight="1" x14ac:dyDescent="0.25">
      <c r="A418" s="18"/>
      <c r="B418" s="18"/>
      <c r="C418" s="32"/>
      <c r="D418" s="18"/>
      <c r="E418" s="148" t="s">
        <v>236</v>
      </c>
      <c r="F418" s="162">
        <f>'Fjärrvärmestatistik 2012'!BV377</f>
        <v>0</v>
      </c>
      <c r="G418" s="162">
        <f>'Fjärrvärmestatistik 2012'!BW377</f>
        <v>0</v>
      </c>
      <c r="H418" s="162">
        <f>'Fjärrvärmestatistik 2012'!BX377</f>
        <v>0</v>
      </c>
      <c r="I418" s="18"/>
      <c r="J418" s="18"/>
      <c r="K418" s="18"/>
      <c r="L418" s="18"/>
      <c r="M418" s="18"/>
      <c r="N418" s="18"/>
      <c r="O418" s="18"/>
      <c r="P418" s="18"/>
      <c r="Q418" s="18"/>
      <c r="R418" s="18"/>
      <c r="S418" s="18"/>
      <c r="T418" s="18"/>
      <c r="U418" s="18"/>
      <c r="V418" s="18"/>
      <c r="W418" s="18"/>
      <c r="X418" s="18"/>
      <c r="Y418" s="18"/>
      <c r="Z418" s="18"/>
      <c r="AA418" s="18"/>
      <c r="AB418" s="18"/>
    </row>
    <row r="419" spans="1:28" ht="15" hidden="1" x14ac:dyDescent="0.25">
      <c r="A419" s="18"/>
      <c r="B419" s="18"/>
      <c r="C419" s="32"/>
      <c r="D419" s="18"/>
      <c r="E419" s="148" t="s">
        <v>677</v>
      </c>
      <c r="F419" s="162">
        <f>'Fjärrvärmestatistik 2012'!BV378</f>
        <v>0</v>
      </c>
      <c r="G419" s="162">
        <f>'Fjärrvärmestatistik 2012'!BW378</f>
        <v>0</v>
      </c>
      <c r="H419" s="162">
        <f>'Fjärrvärmestatistik 2012'!BX378</f>
        <v>0</v>
      </c>
      <c r="I419" s="18"/>
      <c r="J419" s="18"/>
      <c r="K419" s="18"/>
      <c r="L419" s="18"/>
      <c r="M419" s="18"/>
      <c r="N419" s="18"/>
      <c r="O419" s="18"/>
      <c r="P419" s="18"/>
      <c r="Q419" s="18"/>
      <c r="R419" s="18"/>
      <c r="S419" s="18"/>
      <c r="T419" s="18"/>
      <c r="U419" s="18"/>
      <c r="V419" s="18"/>
      <c r="W419" s="18"/>
      <c r="X419" s="18"/>
      <c r="Y419" s="18"/>
      <c r="Z419" s="18"/>
      <c r="AA419" s="18"/>
      <c r="AB419" s="18"/>
    </row>
    <row r="420" spans="1:28" ht="15" hidden="1" x14ac:dyDescent="0.25">
      <c r="A420" s="18"/>
      <c r="B420" s="18"/>
      <c r="C420" s="32"/>
      <c r="D420" s="18"/>
      <c r="E420" s="148" t="s">
        <v>237</v>
      </c>
      <c r="F420" s="162">
        <f>'Fjärrvärmestatistik 2012'!BV379</f>
        <v>0</v>
      </c>
      <c r="G420" s="162">
        <f>'Fjärrvärmestatistik 2012'!BW379</f>
        <v>0.91455144557823131</v>
      </c>
      <c r="H420" s="162">
        <f>'Fjärrvärmestatistik 2012'!BX379</f>
        <v>8.5448554421768699E-2</v>
      </c>
      <c r="I420" s="18"/>
      <c r="J420" s="18"/>
      <c r="K420" s="18"/>
      <c r="L420" s="18"/>
      <c r="M420" s="18"/>
      <c r="N420" s="18"/>
      <c r="O420" s="18"/>
      <c r="P420" s="18"/>
      <c r="Q420" s="18"/>
      <c r="R420" s="18"/>
      <c r="S420" s="18"/>
      <c r="T420" s="18"/>
      <c r="U420" s="18"/>
      <c r="V420" s="18"/>
      <c r="W420" s="18"/>
      <c r="X420" s="18"/>
      <c r="Y420" s="18"/>
      <c r="Z420" s="18"/>
      <c r="AA420" s="18"/>
      <c r="AB420" s="18"/>
    </row>
    <row r="421" spans="1:28" ht="15" hidden="1" x14ac:dyDescent="0.25">
      <c r="A421" s="18"/>
      <c r="B421" s="18"/>
      <c r="C421" s="32"/>
      <c r="D421" s="18"/>
      <c r="E421" s="148" t="s">
        <v>678</v>
      </c>
      <c r="F421" s="162">
        <f>'Fjärrvärmestatistik 2012'!BV380</f>
        <v>0</v>
      </c>
      <c r="G421" s="162">
        <f>'Fjärrvärmestatistik 2012'!BW380</f>
        <v>0.99262295081967222</v>
      </c>
      <c r="H421" s="162">
        <f>'Fjärrvärmestatistik 2012'!BX380</f>
        <v>7.3770491803278708E-3</v>
      </c>
      <c r="I421" s="18"/>
      <c r="J421" s="18"/>
      <c r="K421" s="18"/>
      <c r="L421" s="18"/>
      <c r="M421" s="18"/>
      <c r="N421" s="18"/>
      <c r="O421" s="18"/>
      <c r="P421" s="18"/>
      <c r="Q421" s="18"/>
      <c r="R421" s="18"/>
      <c r="S421" s="18"/>
      <c r="T421" s="18"/>
      <c r="U421" s="18"/>
      <c r="V421" s="18"/>
      <c r="W421" s="18"/>
      <c r="X421" s="18"/>
      <c r="Y421" s="18"/>
      <c r="Z421" s="18"/>
      <c r="AA421" s="18"/>
      <c r="AB421" s="18"/>
    </row>
    <row r="422" spans="1:28" ht="15" hidden="1" x14ac:dyDescent="0.25">
      <c r="A422" s="18"/>
      <c r="B422" s="18"/>
      <c r="C422" s="32"/>
      <c r="D422" s="18"/>
      <c r="E422" s="148" t="s">
        <v>238</v>
      </c>
      <c r="F422" s="162">
        <f>'Fjärrvärmestatistik 2012'!BV381</f>
        <v>0</v>
      </c>
      <c r="G422" s="162">
        <f>'Fjärrvärmestatistik 2012'!BW381</f>
        <v>0.82459249431387416</v>
      </c>
      <c r="H422" s="162">
        <f>'Fjärrvärmestatistik 2012'!BX381</f>
        <v>0.17540750568612587</v>
      </c>
      <c r="I422" s="18"/>
      <c r="J422" s="18"/>
      <c r="K422" s="18"/>
      <c r="L422" s="18"/>
      <c r="M422" s="18"/>
      <c r="N422" s="18"/>
      <c r="O422" s="18"/>
      <c r="P422" s="18"/>
      <c r="Q422" s="18"/>
      <c r="R422" s="18"/>
      <c r="S422" s="18"/>
      <c r="T422" s="18"/>
      <c r="U422" s="18"/>
      <c r="V422" s="18"/>
      <c r="W422" s="18"/>
      <c r="X422" s="18"/>
      <c r="Y422" s="18"/>
      <c r="Z422" s="18"/>
      <c r="AA422" s="18"/>
      <c r="AB422" s="18"/>
    </row>
    <row r="423" spans="1:28" ht="15" hidden="1" x14ac:dyDescent="0.25">
      <c r="A423" s="18"/>
      <c r="B423" s="18"/>
      <c r="C423" s="32"/>
      <c r="D423" s="18"/>
      <c r="E423" s="148" t="s">
        <v>499</v>
      </c>
      <c r="F423" s="162">
        <f>'Fjärrvärmestatistik 2012'!BV382</f>
        <v>0</v>
      </c>
      <c r="G423" s="162">
        <f>'Fjärrvärmestatistik 2012'!BW382</f>
        <v>0.82016426047299895</v>
      </c>
      <c r="H423" s="162">
        <f>'Fjärrvärmestatistik 2012'!BX382</f>
        <v>0.17983573952700099</v>
      </c>
      <c r="I423" s="18"/>
      <c r="J423" s="18"/>
      <c r="K423" s="18"/>
      <c r="L423" s="18"/>
      <c r="M423" s="18"/>
      <c r="N423" s="18"/>
      <c r="O423" s="18"/>
      <c r="P423" s="18"/>
      <c r="Q423" s="18"/>
      <c r="R423" s="18"/>
      <c r="S423" s="18"/>
      <c r="T423" s="18"/>
      <c r="U423" s="18"/>
      <c r="V423" s="18"/>
      <c r="W423" s="18"/>
      <c r="X423" s="18"/>
      <c r="Y423" s="18"/>
      <c r="Z423" s="18"/>
      <c r="AA423" s="18"/>
      <c r="AB423" s="18"/>
    </row>
    <row r="424" spans="1:28" ht="15" hidden="1" x14ac:dyDescent="0.25">
      <c r="A424" s="18"/>
      <c r="B424" s="18"/>
      <c r="C424" s="32"/>
      <c r="D424" s="18"/>
      <c r="E424" s="148" t="s">
        <v>239</v>
      </c>
      <c r="F424" s="162">
        <f>'Fjärrvärmestatistik 2012'!BV383</f>
        <v>0</v>
      </c>
      <c r="G424" s="162">
        <f>'Fjärrvärmestatistik 2012'!BW383</f>
        <v>0.96360887096774184</v>
      </c>
      <c r="H424" s="162">
        <f>'Fjärrvärmestatistik 2012'!BX383</f>
        <v>3.6391129032258072E-2</v>
      </c>
      <c r="I424" s="18"/>
      <c r="J424" s="18"/>
      <c r="K424" s="18"/>
      <c r="L424" s="18"/>
      <c r="M424" s="18"/>
      <c r="N424" s="18"/>
      <c r="O424" s="18"/>
      <c r="P424" s="18"/>
      <c r="Q424" s="18"/>
      <c r="R424" s="18"/>
      <c r="S424" s="18"/>
      <c r="T424" s="18"/>
      <c r="U424" s="18"/>
      <c r="V424" s="18"/>
      <c r="W424" s="18"/>
      <c r="X424" s="18"/>
      <c r="Y424" s="18"/>
      <c r="Z424" s="18"/>
      <c r="AA424" s="18"/>
      <c r="AB424" s="18"/>
    </row>
    <row r="425" spans="1:28" ht="15" hidden="1" x14ac:dyDescent="0.25">
      <c r="A425" s="18"/>
      <c r="B425" s="18"/>
      <c r="C425" s="32"/>
      <c r="D425" s="18"/>
      <c r="E425" s="148" t="s">
        <v>30</v>
      </c>
      <c r="F425" s="162">
        <f>'Fjärrvärmestatistik 2012'!BV384</f>
        <v>0</v>
      </c>
      <c r="G425" s="162">
        <f>'Fjärrvärmestatistik 2012'!BW384</f>
        <v>0.78226773792010862</v>
      </c>
      <c r="H425" s="162">
        <f>'Fjärrvärmestatistik 2012'!BX384</f>
        <v>0.2177322620798913</v>
      </c>
      <c r="I425" s="18"/>
      <c r="J425" s="18"/>
      <c r="K425" s="18"/>
      <c r="L425" s="18"/>
      <c r="M425" s="18"/>
      <c r="N425" s="18"/>
      <c r="O425" s="18"/>
      <c r="P425" s="18"/>
      <c r="Q425" s="18"/>
      <c r="R425" s="18"/>
      <c r="S425" s="18"/>
      <c r="T425" s="18"/>
      <c r="U425" s="18"/>
      <c r="V425" s="18"/>
      <c r="W425" s="18"/>
      <c r="X425" s="18"/>
      <c r="Y425" s="18"/>
      <c r="Z425" s="18"/>
      <c r="AA425" s="18"/>
      <c r="AB425" s="18"/>
    </row>
    <row r="426" spans="1:28" ht="15" hidden="1" x14ac:dyDescent="0.25">
      <c r="A426" s="18"/>
      <c r="B426" s="18"/>
      <c r="C426" s="32"/>
      <c r="D426" s="18"/>
      <c r="E426" s="148" t="s">
        <v>240</v>
      </c>
      <c r="F426" s="162">
        <f>'Fjärrvärmestatistik 2012'!BV385</f>
        <v>0</v>
      </c>
      <c r="G426" s="162">
        <f>'Fjärrvärmestatistik 2012'!BW385</f>
        <v>0.89364585989501366</v>
      </c>
      <c r="H426" s="162">
        <f>'Fjärrvärmestatistik 2012'!BX385</f>
        <v>0.10635414010498642</v>
      </c>
      <c r="I426" s="18"/>
      <c r="J426" s="18"/>
      <c r="K426" s="18"/>
      <c r="L426" s="18"/>
      <c r="M426" s="18"/>
      <c r="N426" s="18"/>
      <c r="O426" s="18"/>
      <c r="P426" s="18"/>
      <c r="Q426" s="18"/>
      <c r="R426" s="18"/>
      <c r="S426" s="18"/>
      <c r="T426" s="18"/>
      <c r="U426" s="18"/>
      <c r="V426" s="18"/>
      <c r="W426" s="18"/>
      <c r="X426" s="18"/>
      <c r="Y426" s="18"/>
      <c r="Z426" s="18"/>
      <c r="AA426" s="18"/>
      <c r="AB426" s="18"/>
    </row>
    <row r="427" spans="1:28" ht="15" hidden="1" x14ac:dyDescent="0.25">
      <c r="A427" s="18"/>
      <c r="B427" s="18"/>
      <c r="C427" s="32"/>
      <c r="D427" s="18"/>
      <c r="E427" s="148" t="s">
        <v>212</v>
      </c>
      <c r="F427" s="162">
        <f>'Fjärrvärmestatistik 2012'!BV386</f>
        <v>0</v>
      </c>
      <c r="G427" s="162">
        <f>'Fjärrvärmestatistik 2012'!BW386</f>
        <v>0.90903824393347399</v>
      </c>
      <c r="H427" s="162">
        <f>'Fjärrvärmestatistik 2012'!BX386</f>
        <v>9.0961756066525984E-2</v>
      </c>
      <c r="I427" s="18"/>
      <c r="J427" s="18"/>
      <c r="K427" s="18"/>
      <c r="L427" s="18"/>
      <c r="M427" s="18"/>
      <c r="N427" s="18"/>
      <c r="O427" s="18"/>
      <c r="P427" s="18"/>
      <c r="Q427" s="18"/>
      <c r="R427" s="18"/>
      <c r="S427" s="18"/>
      <c r="T427" s="18"/>
      <c r="U427" s="18"/>
      <c r="V427" s="18"/>
      <c r="W427" s="18"/>
      <c r="X427" s="18"/>
      <c r="Y427" s="18"/>
      <c r="Z427" s="18"/>
      <c r="AA427" s="18"/>
      <c r="AB427" s="18"/>
    </row>
    <row r="428" spans="1:28" ht="15" hidden="1" x14ac:dyDescent="0.25">
      <c r="A428" s="18"/>
      <c r="B428" s="18"/>
      <c r="C428" s="32"/>
      <c r="D428" s="18"/>
      <c r="E428" s="148" t="s">
        <v>335</v>
      </c>
      <c r="F428" s="162">
        <f>'Fjärrvärmestatistik 2012'!BV387</f>
        <v>0</v>
      </c>
      <c r="G428" s="162">
        <f>'Fjärrvärmestatistik 2012'!BW387</f>
        <v>0.82831391114348141</v>
      </c>
      <c r="H428" s="162">
        <f>'Fjärrvärmestatistik 2012'!BX387</f>
        <v>0.17168608885651859</v>
      </c>
      <c r="I428" s="18"/>
      <c r="J428" s="18"/>
      <c r="K428" s="18"/>
      <c r="L428" s="18"/>
      <c r="M428" s="18"/>
      <c r="N428" s="18"/>
      <c r="O428" s="18"/>
      <c r="P428" s="18"/>
      <c r="Q428" s="18"/>
      <c r="R428" s="18"/>
      <c r="S428" s="18"/>
      <c r="T428" s="18"/>
      <c r="U428" s="18"/>
      <c r="V428" s="18"/>
      <c r="W428" s="18"/>
      <c r="X428" s="18"/>
      <c r="Y428" s="18"/>
      <c r="Z428" s="18"/>
      <c r="AA428" s="18"/>
      <c r="AB428" s="18"/>
    </row>
    <row r="429" spans="1:28" ht="15" hidden="1" x14ac:dyDescent="0.25">
      <c r="A429" s="18"/>
      <c r="B429" s="18"/>
      <c r="C429" s="32"/>
      <c r="D429" s="18"/>
      <c r="E429" s="148" t="s">
        <v>336</v>
      </c>
      <c r="F429" s="162">
        <f>'Fjärrvärmestatistik 2012'!BV388</f>
        <v>0</v>
      </c>
      <c r="G429" s="162">
        <f>'Fjärrvärmestatistik 2012'!BW388</f>
        <v>0.76824999999999999</v>
      </c>
      <c r="H429" s="162">
        <f>'Fjärrvärmestatistik 2012'!BX388</f>
        <v>0.23175000000000001</v>
      </c>
      <c r="I429" s="18"/>
      <c r="J429" s="18"/>
      <c r="K429" s="18"/>
      <c r="L429" s="18"/>
      <c r="M429" s="18"/>
      <c r="N429" s="18"/>
      <c r="O429" s="18"/>
      <c r="P429" s="18"/>
      <c r="Q429" s="18"/>
      <c r="R429" s="18"/>
      <c r="S429" s="18"/>
      <c r="T429" s="18"/>
      <c r="U429" s="18"/>
      <c r="V429" s="18"/>
      <c r="W429" s="18"/>
      <c r="X429" s="18"/>
      <c r="Y429" s="18"/>
      <c r="Z429" s="18"/>
      <c r="AA429" s="18"/>
      <c r="AB429" s="18"/>
    </row>
    <row r="430" spans="1:28" ht="15" hidden="1" x14ac:dyDescent="0.25">
      <c r="A430" s="18"/>
      <c r="B430" s="18"/>
      <c r="C430" s="32"/>
      <c r="D430" s="18"/>
      <c r="E430" s="148" t="s">
        <v>679</v>
      </c>
      <c r="F430" s="162">
        <f>'Fjärrvärmestatistik 2012'!BV389</f>
        <v>0</v>
      </c>
      <c r="G430" s="162">
        <f>'Fjärrvärmestatistik 2012'!BW389</f>
        <v>0.98689320388349511</v>
      </c>
      <c r="H430" s="162">
        <f>'Fjärrvärmestatistik 2012'!BX389</f>
        <v>1.3106796116504855E-2</v>
      </c>
      <c r="I430" s="18"/>
      <c r="J430" s="18"/>
      <c r="K430" s="18"/>
      <c r="L430" s="18"/>
      <c r="M430" s="18"/>
      <c r="N430" s="18"/>
      <c r="O430" s="18"/>
      <c r="P430" s="18"/>
      <c r="Q430" s="18"/>
      <c r="R430" s="18"/>
      <c r="S430" s="18"/>
      <c r="T430" s="18"/>
      <c r="U430" s="18"/>
      <c r="V430" s="18"/>
      <c r="W430" s="18"/>
      <c r="X430" s="18"/>
      <c r="Y430" s="18"/>
      <c r="Z430" s="18"/>
      <c r="AA430" s="18"/>
      <c r="AB430" s="18"/>
    </row>
    <row r="431" spans="1:28" ht="15" hidden="1" x14ac:dyDescent="0.25">
      <c r="A431" s="18"/>
      <c r="B431" s="18"/>
      <c r="C431" s="32"/>
      <c r="D431" s="18"/>
      <c r="E431" s="148" t="s">
        <v>708</v>
      </c>
      <c r="F431" s="162">
        <f>'Fjärrvärmestatistik 2012'!BV390</f>
        <v>0</v>
      </c>
      <c r="G431" s="162">
        <f>'Fjärrvärmestatistik 2012'!BW390</f>
        <v>0.90775862068965507</v>
      </c>
      <c r="H431" s="162">
        <f>'Fjärrvärmestatistik 2012'!BX390</f>
        <v>9.2241379310344818E-2</v>
      </c>
      <c r="I431" s="18"/>
      <c r="J431" s="18"/>
      <c r="K431" s="18"/>
      <c r="L431" s="18"/>
      <c r="M431" s="18"/>
      <c r="N431" s="18"/>
      <c r="O431" s="18"/>
      <c r="P431" s="18"/>
      <c r="Q431" s="18"/>
      <c r="R431" s="18"/>
      <c r="S431" s="18"/>
      <c r="T431" s="18"/>
      <c r="U431" s="18"/>
      <c r="V431" s="18"/>
      <c r="W431" s="18"/>
      <c r="X431" s="18"/>
      <c r="Y431" s="18"/>
      <c r="Z431" s="18"/>
      <c r="AA431" s="18"/>
      <c r="AB431" s="18"/>
    </row>
    <row r="432" spans="1:28" ht="15" hidden="1" x14ac:dyDescent="0.25">
      <c r="A432" s="18"/>
      <c r="B432" s="18"/>
      <c r="C432" s="32"/>
      <c r="D432" s="18"/>
      <c r="E432" s="148" t="s">
        <v>241</v>
      </c>
      <c r="F432" s="162">
        <f>'Fjärrvärmestatistik 2012'!BV391</f>
        <v>0</v>
      </c>
      <c r="G432" s="162">
        <f>'Fjärrvärmestatistik 2012'!BW391</f>
        <v>0.95979381443298961</v>
      </c>
      <c r="H432" s="162">
        <f>'Fjärrvärmestatistik 2012'!BX391</f>
        <v>4.0206185567010305E-2</v>
      </c>
      <c r="I432" s="18"/>
      <c r="J432" s="16"/>
      <c r="K432" s="16"/>
      <c r="L432" s="18"/>
      <c r="M432" s="18"/>
      <c r="N432" s="18"/>
      <c r="O432" s="18"/>
      <c r="P432" s="18"/>
      <c r="Q432" s="18"/>
      <c r="R432" s="18"/>
      <c r="S432" s="18"/>
      <c r="T432" s="18"/>
      <c r="U432" s="18"/>
      <c r="V432" s="18"/>
      <c r="W432" s="18"/>
      <c r="X432" s="18"/>
      <c r="Y432" s="18"/>
      <c r="Z432" s="18"/>
      <c r="AA432" s="18"/>
      <c r="AB432" s="18"/>
    </row>
    <row r="433" spans="1:28" ht="15" hidden="1" x14ac:dyDescent="0.25">
      <c r="A433" s="18"/>
      <c r="B433" s="18"/>
      <c r="C433" s="32"/>
      <c r="D433" s="18"/>
      <c r="E433" s="148" t="s">
        <v>295</v>
      </c>
      <c r="F433" s="162">
        <f>'Fjärrvärmestatistik 2012'!BV392</f>
        <v>0</v>
      </c>
      <c r="G433" s="162">
        <f>'Fjärrvärmestatistik 2012'!BW392</f>
        <v>0.84244273848477214</v>
      </c>
      <c r="H433" s="162">
        <f>'Fjärrvärmestatistik 2012'!BX392</f>
        <v>0.15755726151522778</v>
      </c>
      <c r="I433" s="18"/>
      <c r="J433" s="16"/>
      <c r="K433" s="16"/>
      <c r="L433" s="18"/>
      <c r="M433" s="18"/>
      <c r="N433" s="18"/>
      <c r="O433" s="18"/>
      <c r="P433" s="18"/>
      <c r="Q433" s="18"/>
      <c r="R433" s="18"/>
      <c r="S433" s="18"/>
      <c r="T433" s="18"/>
      <c r="U433" s="18"/>
      <c r="V433" s="18"/>
      <c r="W433" s="18"/>
      <c r="X433" s="18"/>
      <c r="Y433" s="18"/>
      <c r="Z433" s="18"/>
      <c r="AA433" s="18"/>
      <c r="AB433" s="18"/>
    </row>
    <row r="434" spans="1:28" ht="15" hidden="1" x14ac:dyDescent="0.25">
      <c r="A434" s="18"/>
      <c r="B434" s="18"/>
      <c r="C434" s="32"/>
      <c r="D434" s="18"/>
      <c r="E434" s="148" t="s">
        <v>242</v>
      </c>
      <c r="F434" s="162">
        <f>'Fjärrvärmestatistik 2012'!BV393</f>
        <v>0</v>
      </c>
      <c r="G434" s="162">
        <f>'Fjärrvärmestatistik 2012'!BW393</f>
        <v>0</v>
      </c>
      <c r="H434" s="162">
        <f>'Fjärrvärmestatistik 2012'!BX393</f>
        <v>0</v>
      </c>
      <c r="I434" s="18"/>
      <c r="J434" s="16"/>
      <c r="K434" s="16"/>
      <c r="L434" s="18"/>
      <c r="M434" s="18"/>
      <c r="N434" s="18"/>
      <c r="O434" s="18"/>
      <c r="P434" s="18"/>
      <c r="Q434" s="18"/>
      <c r="R434" s="18"/>
      <c r="S434" s="18"/>
      <c r="T434" s="18"/>
      <c r="U434" s="18"/>
      <c r="V434" s="18"/>
      <c r="W434" s="18"/>
      <c r="X434" s="18"/>
      <c r="Y434" s="18"/>
      <c r="Z434" s="18"/>
      <c r="AA434" s="18"/>
      <c r="AB434" s="18"/>
    </row>
    <row r="435" spans="1:28" ht="15" hidden="1" x14ac:dyDescent="0.25">
      <c r="A435" s="18"/>
      <c r="B435" s="18"/>
      <c r="C435" s="32"/>
      <c r="D435" s="18"/>
      <c r="E435" s="148" t="s">
        <v>463</v>
      </c>
      <c r="F435" s="162">
        <f>'Fjärrvärmestatistik 2012'!BV394</f>
        <v>0</v>
      </c>
      <c r="G435" s="162">
        <f>'Fjärrvärmestatistik 2012'!BW394</f>
        <v>0.98593750000000002</v>
      </c>
      <c r="H435" s="162">
        <f>'Fjärrvärmestatistik 2012'!BX394</f>
        <v>1.40625E-2</v>
      </c>
      <c r="I435" s="18"/>
      <c r="J435" s="16"/>
      <c r="K435" s="16"/>
      <c r="L435" s="16"/>
      <c r="M435" s="18"/>
      <c r="N435" s="18"/>
      <c r="O435" s="18"/>
      <c r="P435" s="18"/>
      <c r="Q435" s="18"/>
      <c r="R435" s="18"/>
      <c r="S435" s="18"/>
      <c r="T435" s="18"/>
      <c r="U435" s="18"/>
      <c r="V435" s="18"/>
      <c r="W435" s="18"/>
      <c r="X435" s="18"/>
      <c r="Y435" s="18"/>
      <c r="Z435" s="18"/>
      <c r="AA435" s="18"/>
      <c r="AB435" s="18"/>
    </row>
    <row r="436" spans="1:28" ht="15" hidden="1" x14ac:dyDescent="0.25">
      <c r="A436" s="18"/>
      <c r="B436" s="18"/>
      <c r="C436" s="32"/>
      <c r="D436" s="18"/>
      <c r="E436" s="148" t="s">
        <v>243</v>
      </c>
      <c r="F436" s="162">
        <f>'Fjärrvärmestatistik 2012'!BV395</f>
        <v>0</v>
      </c>
      <c r="G436" s="162">
        <f>'Fjärrvärmestatistik 2012'!BW395</f>
        <v>0.5187173919112511</v>
      </c>
      <c r="H436" s="162">
        <f>'Fjärrvärmestatistik 2012'!BX395</f>
        <v>0.48128260808874895</v>
      </c>
      <c r="I436" s="18"/>
      <c r="J436" s="16"/>
      <c r="K436" s="16"/>
      <c r="L436" s="16"/>
      <c r="M436" s="18"/>
      <c r="N436" s="18"/>
      <c r="O436" s="18"/>
      <c r="P436" s="18"/>
      <c r="Q436" s="18"/>
      <c r="R436" s="18"/>
      <c r="S436" s="18"/>
      <c r="T436" s="18"/>
      <c r="U436" s="18"/>
      <c r="V436" s="18"/>
      <c r="W436" s="18"/>
      <c r="X436" s="18"/>
      <c r="Y436" s="18"/>
      <c r="Z436" s="18"/>
      <c r="AA436" s="18"/>
      <c r="AB436" s="18"/>
    </row>
    <row r="437" spans="1:28" ht="15" hidden="1" x14ac:dyDescent="0.25">
      <c r="A437" s="18"/>
      <c r="B437" s="18"/>
      <c r="C437" s="32"/>
      <c r="D437" s="18"/>
      <c r="E437" s="148" t="s">
        <v>494</v>
      </c>
      <c r="F437" s="162">
        <f>'Fjärrvärmestatistik 2012'!BV396</f>
        <v>0</v>
      </c>
      <c r="G437" s="162">
        <f>'Fjärrvärmestatistik 2012'!BW396</f>
        <v>0.979903536977492</v>
      </c>
      <c r="H437" s="162">
        <f>'Fjärrvärmestatistik 2012'!BX396</f>
        <v>2.0096463022508039E-2</v>
      </c>
      <c r="I437" s="18"/>
      <c r="J437" s="16"/>
      <c r="K437" s="16"/>
      <c r="L437" s="16"/>
      <c r="M437" s="18"/>
      <c r="N437" s="18"/>
      <c r="O437" s="18"/>
      <c r="P437" s="18"/>
      <c r="Q437" s="18"/>
      <c r="R437" s="18"/>
      <c r="S437" s="18"/>
      <c r="T437" s="18"/>
      <c r="U437" s="18"/>
      <c r="V437" s="18"/>
      <c r="W437" s="18"/>
      <c r="X437" s="18"/>
      <c r="Y437" s="18"/>
      <c r="Z437" s="18"/>
      <c r="AA437" s="18"/>
      <c r="AB437" s="18"/>
    </row>
    <row r="438" spans="1:28" ht="15" hidden="1" x14ac:dyDescent="0.25">
      <c r="A438" s="18"/>
      <c r="B438" s="18"/>
      <c r="C438" s="32"/>
      <c r="D438" s="18"/>
      <c r="E438" s="148" t="s">
        <v>244</v>
      </c>
      <c r="F438" s="162">
        <f>'Fjärrvärmestatistik 2012'!BV397</f>
        <v>0.27315486566233971</v>
      </c>
      <c r="G438" s="162">
        <f>'Fjärrvärmestatistik 2012'!BW397</f>
        <v>0.56804136762457524</v>
      </c>
      <c r="H438" s="162">
        <f>'Fjärrvärmestatistik 2012'!BX397</f>
        <v>0.15880376671308513</v>
      </c>
      <c r="I438" s="18"/>
      <c r="J438" s="16"/>
      <c r="K438" s="16"/>
      <c r="L438" s="16"/>
      <c r="M438" s="18"/>
      <c r="N438" s="18"/>
      <c r="O438" s="18"/>
      <c r="P438" s="18"/>
      <c r="Q438" s="18"/>
      <c r="R438" s="18"/>
      <c r="S438" s="18"/>
      <c r="T438" s="18"/>
      <c r="U438" s="18"/>
      <c r="V438" s="18"/>
      <c r="W438" s="18"/>
      <c r="X438" s="18"/>
      <c r="Y438" s="18"/>
      <c r="Z438" s="18"/>
      <c r="AA438" s="18"/>
      <c r="AB438" s="18"/>
    </row>
    <row r="439" spans="1:28" ht="15" hidden="1" x14ac:dyDescent="0.25">
      <c r="A439" s="18"/>
      <c r="B439" s="18"/>
      <c r="C439" s="32"/>
      <c r="D439" s="18"/>
      <c r="E439" s="148" t="s">
        <v>0</v>
      </c>
      <c r="F439" s="162">
        <f>'Fjärrvärmestatistik 2012'!BV398</f>
        <v>0</v>
      </c>
      <c r="G439" s="162">
        <f>'Fjärrvärmestatistik 2012'!BW398</f>
        <v>0.65936568930743011</v>
      </c>
      <c r="H439" s="162">
        <f>'Fjärrvärmestatistik 2012'!BX398</f>
        <v>0.34063431069256994</v>
      </c>
      <c r="I439" s="18"/>
      <c r="J439" s="16"/>
      <c r="K439" s="16"/>
      <c r="L439" s="16"/>
      <c r="M439" s="18"/>
      <c r="N439" s="18"/>
      <c r="O439" s="18"/>
      <c r="P439" s="18"/>
      <c r="Q439" s="18"/>
      <c r="R439" s="18"/>
      <c r="S439" s="18"/>
      <c r="T439" s="18"/>
      <c r="U439" s="18"/>
      <c r="V439" s="18"/>
      <c r="W439" s="18"/>
      <c r="X439" s="18"/>
      <c r="Y439" s="18"/>
      <c r="Z439" s="18"/>
      <c r="AA439" s="18"/>
      <c r="AB439" s="18"/>
    </row>
    <row r="440" spans="1:28" ht="15" hidden="1" x14ac:dyDescent="0.25">
      <c r="A440" s="18"/>
      <c r="B440" s="18"/>
      <c r="C440" s="32"/>
      <c r="D440" s="18"/>
      <c r="E440" s="148" t="s">
        <v>10</v>
      </c>
      <c r="F440" s="162">
        <f>'Fjärrvärmestatistik 2012'!BV399</f>
        <v>0</v>
      </c>
      <c r="G440" s="162">
        <f>'Fjärrvärmestatistik 2012'!BW399</f>
        <v>0.39446967100753938</v>
      </c>
      <c r="H440" s="162">
        <f>'Fjärrvärmestatistik 2012'!BX399</f>
        <v>0.60553032899246051</v>
      </c>
      <c r="I440" s="18"/>
      <c r="J440" s="16"/>
      <c r="K440" s="16"/>
      <c r="L440" s="16"/>
      <c r="M440" s="18"/>
      <c r="N440" s="18"/>
      <c r="O440" s="18"/>
      <c r="P440" s="18"/>
      <c r="Q440" s="18"/>
      <c r="R440" s="18"/>
      <c r="S440" s="18"/>
      <c r="T440" s="18"/>
      <c r="U440" s="18"/>
      <c r="V440" s="18"/>
      <c r="W440" s="18"/>
      <c r="X440" s="18"/>
      <c r="Y440" s="18"/>
      <c r="Z440" s="18"/>
      <c r="AA440" s="18"/>
      <c r="AB440" s="18"/>
    </row>
    <row r="441" spans="1:28" ht="15" hidden="1" x14ac:dyDescent="0.25">
      <c r="A441" s="18"/>
      <c r="B441" s="18"/>
      <c r="C441" s="32"/>
      <c r="D441" s="18"/>
      <c r="E441" s="148" t="s">
        <v>508</v>
      </c>
      <c r="F441" s="162">
        <f>'Fjärrvärmestatistik 2012'!BV400</f>
        <v>0.49986490137800599</v>
      </c>
      <c r="G441" s="162">
        <f>'Fjärrvärmestatistik 2012'!BW400</f>
        <v>0.25008105917319645</v>
      </c>
      <c r="H441" s="162">
        <f>'Fjärrvärmestatistik 2012'!BX400</f>
        <v>0.25005403944879762</v>
      </c>
      <c r="I441" s="18"/>
      <c r="J441" s="16"/>
      <c r="K441" s="16"/>
      <c r="L441" s="16"/>
      <c r="M441" s="18"/>
      <c r="N441" s="18"/>
      <c r="O441" s="18"/>
      <c r="P441" s="18"/>
      <c r="Q441" s="18"/>
      <c r="R441" s="18"/>
      <c r="S441" s="18"/>
      <c r="T441" s="18"/>
      <c r="U441" s="18"/>
      <c r="V441" s="18"/>
      <c r="W441" s="18"/>
      <c r="X441" s="18"/>
      <c r="Y441" s="18"/>
      <c r="Z441" s="18"/>
      <c r="AA441" s="18"/>
      <c r="AB441" s="18"/>
    </row>
    <row r="442" spans="1:28" ht="15" hidden="1" x14ac:dyDescent="0.25">
      <c r="A442" s="18"/>
      <c r="B442" s="18"/>
      <c r="C442" s="32"/>
      <c r="D442" s="18"/>
      <c r="E442" s="148" t="s">
        <v>245</v>
      </c>
      <c r="F442" s="162">
        <f>'Fjärrvärmestatistik 2012'!BV401</f>
        <v>0</v>
      </c>
      <c r="G442" s="162">
        <f>'Fjärrvärmestatistik 2012'!BW401</f>
        <v>0.9050228310502284</v>
      </c>
      <c r="H442" s="162">
        <f>'Fjärrvärmestatistik 2012'!BX401</f>
        <v>9.4977168949771693E-2</v>
      </c>
      <c r="I442" s="18"/>
      <c r="J442" s="16"/>
      <c r="K442" s="16"/>
      <c r="L442" s="16"/>
      <c r="M442" s="18"/>
      <c r="N442" s="18"/>
      <c r="O442" s="18"/>
      <c r="P442" s="18"/>
      <c r="Q442" s="18"/>
      <c r="R442" s="18"/>
      <c r="S442" s="18"/>
      <c r="T442" s="18"/>
      <c r="U442" s="18"/>
      <c r="V442" s="18"/>
      <c r="W442" s="18"/>
      <c r="X442" s="18"/>
      <c r="Y442" s="18"/>
      <c r="Z442" s="18"/>
      <c r="AA442" s="18"/>
      <c r="AB442" s="18"/>
    </row>
    <row r="443" spans="1:28" ht="15" hidden="1" x14ac:dyDescent="0.25">
      <c r="A443" s="18"/>
      <c r="B443" s="18"/>
      <c r="C443" s="32"/>
      <c r="D443" s="18"/>
      <c r="E443" s="148" t="s">
        <v>31</v>
      </c>
      <c r="F443" s="162">
        <f>'Fjärrvärmestatistik 2012'!BV402</f>
        <v>0</v>
      </c>
      <c r="G443" s="162">
        <f>'Fjärrvärmestatistik 2012'!BW402</f>
        <v>0.96665613147914031</v>
      </c>
      <c r="H443" s="162">
        <f>'Fjärrvärmestatistik 2012'!BX402</f>
        <v>3.3343868520859667E-2</v>
      </c>
      <c r="I443" s="18"/>
      <c r="J443" s="16"/>
      <c r="K443" s="16"/>
      <c r="L443" s="16"/>
      <c r="M443" s="18"/>
      <c r="N443" s="18"/>
      <c r="O443" s="18"/>
      <c r="P443" s="18"/>
      <c r="Q443" s="18"/>
      <c r="R443" s="18"/>
      <c r="S443" s="18"/>
      <c r="T443" s="18"/>
      <c r="U443" s="18"/>
      <c r="V443" s="18"/>
      <c r="W443" s="18"/>
      <c r="X443" s="18"/>
      <c r="Y443" s="18"/>
      <c r="Z443" s="18"/>
      <c r="AA443" s="18"/>
      <c r="AB443" s="18"/>
    </row>
    <row r="444" spans="1:28" ht="15" hidden="1" x14ac:dyDescent="0.25">
      <c r="A444" s="18"/>
      <c r="B444" s="18"/>
      <c r="C444" s="32"/>
      <c r="D444" s="18"/>
      <c r="E444" s="148" t="s">
        <v>337</v>
      </c>
      <c r="F444" s="162">
        <f>'Fjärrvärmestatistik 2012'!BV403</f>
        <v>0</v>
      </c>
      <c r="G444" s="162">
        <f>'Fjärrvärmestatistik 2012'!BW403</f>
        <v>0.86154580152671756</v>
      </c>
      <c r="H444" s="162">
        <f>'Fjärrvärmestatistik 2012'!BX403</f>
        <v>0.13845419847328244</v>
      </c>
      <c r="I444" s="18"/>
      <c r="J444" s="16"/>
      <c r="K444" s="16"/>
      <c r="L444" s="16"/>
      <c r="M444" s="18"/>
      <c r="N444" s="18"/>
      <c r="O444" s="18"/>
      <c r="P444" s="18"/>
      <c r="Q444" s="18"/>
      <c r="R444" s="18"/>
      <c r="S444" s="18"/>
      <c r="T444" s="18"/>
      <c r="U444" s="18"/>
      <c r="V444" s="18"/>
      <c r="W444" s="18"/>
      <c r="X444" s="18"/>
      <c r="Y444" s="18"/>
      <c r="Z444" s="18"/>
      <c r="AA444" s="18"/>
      <c r="AB444" s="18"/>
    </row>
    <row r="445" spans="1:28" ht="15" hidden="1" x14ac:dyDescent="0.25">
      <c r="A445" s="18"/>
      <c r="B445" s="18"/>
      <c r="C445" s="32"/>
      <c r="D445" s="18"/>
      <c r="E445" s="148" t="s">
        <v>25</v>
      </c>
      <c r="F445" s="162">
        <f>'Fjärrvärmestatistik 2012'!BV404</f>
        <v>0</v>
      </c>
      <c r="G445" s="162">
        <f>'Fjärrvärmestatistik 2012'!BW404</f>
        <v>0.86412720939233656</v>
      </c>
      <c r="H445" s="162">
        <f>'Fjärrvärmestatistik 2012'!BX404</f>
        <v>0.13587279060766355</v>
      </c>
      <c r="I445" s="18"/>
      <c r="J445" s="16"/>
      <c r="K445" s="16"/>
      <c r="L445" s="16"/>
      <c r="M445" s="18"/>
      <c r="N445" s="18"/>
      <c r="O445" s="18"/>
      <c r="P445" s="18"/>
      <c r="Q445" s="18"/>
      <c r="R445" s="18"/>
      <c r="S445" s="18"/>
      <c r="T445" s="18"/>
      <c r="U445" s="18"/>
      <c r="V445" s="18"/>
      <c r="W445" s="18"/>
      <c r="X445" s="18"/>
      <c r="Y445" s="18"/>
      <c r="Z445" s="18"/>
      <c r="AA445" s="18"/>
      <c r="AB445" s="18"/>
    </row>
    <row r="446" spans="1:28" ht="15" hidden="1" x14ac:dyDescent="0.25">
      <c r="A446" s="18"/>
      <c r="B446" s="18"/>
      <c r="C446" s="32"/>
      <c r="D446" s="18"/>
      <c r="E446" s="148" t="s">
        <v>338</v>
      </c>
      <c r="F446" s="162">
        <f>'Fjärrvärmestatistik 2012'!BV405</f>
        <v>0</v>
      </c>
      <c r="G446" s="162">
        <f>'Fjärrvärmestatistik 2012'!BW405</f>
        <v>0.99571428571428566</v>
      </c>
      <c r="H446" s="162">
        <f>'Fjärrvärmestatistik 2012'!BX405</f>
        <v>4.2857142857142859E-3</v>
      </c>
      <c r="I446" s="18"/>
      <c r="J446" s="16"/>
      <c r="K446" s="16"/>
      <c r="L446" s="16"/>
      <c r="M446" s="18"/>
      <c r="N446" s="18"/>
      <c r="O446" s="18"/>
      <c r="P446" s="18"/>
      <c r="Q446" s="18"/>
      <c r="R446" s="18"/>
      <c r="S446" s="18"/>
      <c r="T446" s="18"/>
      <c r="U446" s="18"/>
      <c r="V446" s="18"/>
      <c r="W446" s="18"/>
      <c r="X446" s="18"/>
      <c r="Y446" s="18"/>
      <c r="Z446" s="18"/>
      <c r="AA446" s="18"/>
      <c r="AB446" s="18"/>
    </row>
    <row r="447" spans="1:28" ht="15" hidden="1" x14ac:dyDescent="0.25">
      <c r="A447" s="18"/>
      <c r="B447" s="18"/>
      <c r="C447" s="32"/>
      <c r="D447" s="18"/>
      <c r="E447" s="148" t="s">
        <v>305</v>
      </c>
      <c r="F447" s="162">
        <f>'Fjärrvärmestatistik 2012'!BV406</f>
        <v>0</v>
      </c>
      <c r="G447" s="162">
        <f>'Fjärrvärmestatistik 2012'!BW406</f>
        <v>0.93460429788276667</v>
      </c>
      <c r="H447" s="162">
        <f>'Fjärrvärmestatistik 2012'!BX406</f>
        <v>6.5395702117233334E-2</v>
      </c>
      <c r="I447" s="18"/>
      <c r="J447" s="16"/>
      <c r="K447" s="16"/>
      <c r="L447" s="16"/>
      <c r="M447" s="18"/>
      <c r="N447" s="18"/>
      <c r="O447" s="18"/>
      <c r="P447" s="18"/>
      <c r="Q447" s="18"/>
      <c r="R447" s="18"/>
      <c r="S447" s="18"/>
      <c r="T447" s="18"/>
      <c r="U447" s="18"/>
      <c r="V447" s="18"/>
      <c r="W447" s="18"/>
      <c r="X447" s="18"/>
      <c r="Y447" s="18"/>
      <c r="Z447" s="18"/>
      <c r="AA447" s="18"/>
      <c r="AB447" s="18"/>
    </row>
    <row r="448" spans="1:28" ht="15" hidden="1" x14ac:dyDescent="0.25">
      <c r="A448" s="18"/>
      <c r="B448" s="18"/>
      <c r="C448" s="32"/>
      <c r="D448" s="18"/>
      <c r="E448" s="148" t="s">
        <v>709</v>
      </c>
      <c r="F448" s="162">
        <f>'Fjärrvärmestatistik 2012'!BV407</f>
        <v>0.42124273213132091</v>
      </c>
      <c r="G448" s="162">
        <f>'Fjärrvärmestatistik 2012'!BW407</f>
        <v>0.3121189874904563</v>
      </c>
      <c r="H448" s="162">
        <f>'Fjärrvärmestatistik 2012'!BX407</f>
        <v>0.26663828037822285</v>
      </c>
      <c r="I448" s="18"/>
      <c r="J448" s="16"/>
      <c r="K448" s="16"/>
      <c r="L448" s="16"/>
      <c r="M448" s="18"/>
      <c r="N448" s="18"/>
      <c r="O448" s="18"/>
      <c r="P448" s="18"/>
      <c r="Q448" s="18"/>
      <c r="R448" s="18"/>
      <c r="S448" s="18"/>
      <c r="T448" s="18"/>
      <c r="U448" s="18"/>
      <c r="V448" s="18"/>
      <c r="W448" s="18"/>
      <c r="X448" s="18"/>
      <c r="Y448" s="18"/>
      <c r="Z448" s="18"/>
      <c r="AA448" s="18"/>
      <c r="AB448" s="18"/>
    </row>
    <row r="449" spans="1:28" ht="15" hidden="1" x14ac:dyDescent="0.25">
      <c r="A449" s="18"/>
      <c r="B449" s="18"/>
      <c r="C449" s="32"/>
      <c r="D449" s="18"/>
      <c r="E449" s="148" t="s">
        <v>680</v>
      </c>
      <c r="F449" s="162">
        <f>'Fjärrvärmestatistik 2012'!BV408</f>
        <v>0</v>
      </c>
      <c r="G449" s="162">
        <f>'Fjärrvärmestatistik 2012'!BW408</f>
        <v>0.95500000000000007</v>
      </c>
      <c r="H449" s="162">
        <f>'Fjärrvärmestatistik 2012'!BX408</f>
        <v>4.5000000000000005E-2</v>
      </c>
      <c r="I449" s="18"/>
      <c r="J449" s="16"/>
      <c r="K449" s="16"/>
      <c r="L449" s="16"/>
      <c r="M449" s="18"/>
      <c r="N449" s="18"/>
      <c r="O449" s="18"/>
      <c r="P449" s="18"/>
      <c r="Q449" s="18"/>
      <c r="R449" s="18"/>
      <c r="S449" s="18"/>
      <c r="T449" s="18"/>
      <c r="U449" s="18"/>
      <c r="V449" s="18"/>
      <c r="W449" s="18"/>
      <c r="X449" s="18"/>
      <c r="Y449" s="18"/>
      <c r="Z449" s="18"/>
      <c r="AA449" s="18"/>
      <c r="AB449" s="18"/>
    </row>
    <row r="450" spans="1:28" ht="15" hidden="1" x14ac:dyDescent="0.25">
      <c r="A450" s="18"/>
      <c r="B450" s="18"/>
      <c r="C450" s="32"/>
      <c r="D450" s="18"/>
      <c r="E450" s="148" t="s">
        <v>340</v>
      </c>
      <c r="F450" s="162">
        <f>'Fjärrvärmestatistik 2012'!BV409</f>
        <v>0</v>
      </c>
      <c r="G450" s="162">
        <f>'Fjärrvärmestatistik 2012'!BW409</f>
        <v>0.91601874349184309</v>
      </c>
      <c r="H450" s="162">
        <f>'Fjärrvärmestatistik 2012'!BX409</f>
        <v>8.3981256508156896E-2</v>
      </c>
      <c r="I450" s="18"/>
      <c r="J450" s="16"/>
      <c r="K450" s="16"/>
      <c r="L450" s="16"/>
      <c r="M450" s="18"/>
      <c r="N450" s="18"/>
      <c r="O450" s="18"/>
      <c r="P450" s="18"/>
      <c r="Q450" s="18"/>
      <c r="R450" s="18"/>
      <c r="S450" s="18"/>
      <c r="T450" s="18"/>
      <c r="U450" s="18"/>
      <c r="V450" s="18"/>
      <c r="W450" s="18"/>
      <c r="X450" s="18"/>
      <c r="Y450" s="18"/>
      <c r="Z450" s="18"/>
      <c r="AA450" s="18"/>
      <c r="AB450" s="18"/>
    </row>
    <row r="451" spans="1:28" ht="15" hidden="1" x14ac:dyDescent="0.25">
      <c r="A451" s="18"/>
      <c r="B451" s="18"/>
      <c r="C451" s="32"/>
      <c r="D451" s="18"/>
      <c r="E451" s="148" t="s">
        <v>341</v>
      </c>
      <c r="F451" s="162">
        <f>'Fjärrvärmestatistik 2012'!BV410</f>
        <v>0</v>
      </c>
      <c r="G451" s="162">
        <f>'Fjärrvärmestatistik 2012'!BW410</f>
        <v>0.84322709163346621</v>
      </c>
      <c r="H451" s="162">
        <f>'Fjärrvärmestatistik 2012'!BX410</f>
        <v>0.15677290836653385</v>
      </c>
      <c r="I451" s="18"/>
      <c r="J451" s="16"/>
      <c r="K451" s="16"/>
      <c r="L451" s="16"/>
      <c r="M451" s="18"/>
      <c r="N451" s="18"/>
      <c r="O451" s="18"/>
      <c r="P451" s="18"/>
      <c r="Q451" s="18"/>
      <c r="R451" s="18"/>
      <c r="S451" s="18"/>
      <c r="T451" s="18"/>
      <c r="U451" s="18"/>
      <c r="V451" s="18"/>
      <c r="W451" s="18"/>
      <c r="X451" s="18"/>
      <c r="Y451" s="18"/>
      <c r="Z451" s="18"/>
      <c r="AA451" s="18"/>
      <c r="AB451" s="18"/>
    </row>
    <row r="452" spans="1:28" ht="9.75" hidden="1" customHeight="1" x14ac:dyDescent="0.25">
      <c r="A452" s="18"/>
      <c r="B452" s="18"/>
      <c r="C452" s="32"/>
      <c r="D452" s="18"/>
      <c r="E452" s="148" t="s">
        <v>246</v>
      </c>
      <c r="F452" s="162">
        <f>'Fjärrvärmestatistik 2012'!BV411</f>
        <v>0</v>
      </c>
      <c r="G452" s="162">
        <f>'Fjärrvärmestatistik 2012'!BW411</f>
        <v>0</v>
      </c>
      <c r="H452" s="162">
        <f>'Fjärrvärmestatistik 2012'!BX411</f>
        <v>0</v>
      </c>
      <c r="I452" s="18"/>
      <c r="J452" s="16"/>
      <c r="K452" s="16"/>
      <c r="L452" s="16"/>
      <c r="M452" s="18"/>
      <c r="N452" s="18"/>
      <c r="O452" s="18"/>
      <c r="P452" s="18"/>
      <c r="Q452" s="18"/>
      <c r="R452" s="18"/>
      <c r="S452" s="18"/>
      <c r="T452" s="18"/>
      <c r="U452" s="18"/>
      <c r="V452" s="18"/>
      <c r="W452" s="18"/>
      <c r="X452" s="18"/>
      <c r="Y452" s="18"/>
      <c r="Z452" s="18"/>
      <c r="AA452" s="18"/>
      <c r="AB452" s="18"/>
    </row>
    <row r="453" spans="1:28" ht="15" hidden="1" x14ac:dyDescent="0.25">
      <c r="A453" s="18"/>
      <c r="B453" s="18"/>
      <c r="C453" s="32"/>
      <c r="D453" s="18"/>
      <c r="E453" s="148" t="s">
        <v>342</v>
      </c>
      <c r="F453" s="162">
        <f>'Fjärrvärmestatistik 2012'!BV412</f>
        <v>0</v>
      </c>
      <c r="G453" s="162">
        <f>'Fjärrvärmestatistik 2012'!BW412</f>
        <v>0.98484826163818517</v>
      </c>
      <c r="H453" s="162">
        <f>'Fjärrvärmestatistik 2012'!BX412</f>
        <v>1.5151738361814968E-2</v>
      </c>
      <c r="I453" s="18"/>
      <c r="J453" s="16"/>
      <c r="K453" s="16"/>
      <c r="L453" s="16"/>
      <c r="M453" s="18"/>
      <c r="N453" s="18"/>
      <c r="O453" s="18"/>
      <c r="P453" s="18"/>
      <c r="Q453" s="18"/>
      <c r="R453" s="18"/>
      <c r="S453" s="18"/>
      <c r="T453" s="18"/>
      <c r="U453" s="18"/>
      <c r="V453" s="18"/>
      <c r="W453" s="18"/>
      <c r="X453" s="18"/>
      <c r="Y453" s="18"/>
      <c r="Z453" s="18"/>
      <c r="AA453" s="18"/>
      <c r="AB453" s="18"/>
    </row>
    <row r="454" spans="1:28" ht="15" hidden="1" x14ac:dyDescent="0.25">
      <c r="A454" s="18"/>
      <c r="B454" s="18"/>
      <c r="C454" s="32"/>
      <c r="D454" s="18"/>
      <c r="E454" s="148" t="s">
        <v>495</v>
      </c>
      <c r="F454" s="162">
        <f>'Fjärrvärmestatistik 2012'!BV413</f>
        <v>0</v>
      </c>
      <c r="G454" s="162">
        <f>'Fjärrvärmestatistik 2012'!BW413</f>
        <v>0.89645922746781115</v>
      </c>
      <c r="H454" s="162">
        <f>'Fjärrvärmestatistik 2012'!BX413</f>
        <v>0.10354077253218885</v>
      </c>
      <c r="I454" s="18"/>
      <c r="J454" s="16"/>
      <c r="K454" s="16"/>
      <c r="L454" s="16"/>
      <c r="M454" s="18"/>
      <c r="N454" s="18"/>
      <c r="O454" s="18"/>
      <c r="P454" s="18"/>
      <c r="Q454" s="18"/>
      <c r="R454" s="18"/>
      <c r="S454" s="18"/>
      <c r="T454" s="18"/>
      <c r="U454" s="18"/>
      <c r="V454" s="18"/>
      <c r="W454" s="18"/>
      <c r="X454" s="18"/>
      <c r="Y454" s="18"/>
      <c r="Z454" s="18"/>
      <c r="AA454" s="18"/>
      <c r="AB454" s="18"/>
    </row>
    <row r="455" spans="1:28" ht="15" hidden="1" x14ac:dyDescent="0.25">
      <c r="A455" s="18"/>
      <c r="B455" s="18"/>
      <c r="C455" s="32"/>
      <c r="D455" s="18"/>
      <c r="E455" s="148" t="s">
        <v>710</v>
      </c>
      <c r="F455" s="162">
        <f>'Fjärrvärmestatistik 2012'!BV414</f>
        <v>0</v>
      </c>
      <c r="G455" s="162">
        <f>'Fjärrvärmestatistik 2012'!BW414</f>
        <v>0.78446249078612906</v>
      </c>
      <c r="H455" s="162">
        <f>'Fjärrvärmestatistik 2012'!BX414</f>
        <v>0.21553750921387102</v>
      </c>
      <c r="I455" s="18"/>
      <c r="J455" s="16"/>
      <c r="K455" s="16"/>
      <c r="L455" s="16"/>
      <c r="M455" s="18"/>
      <c r="N455" s="18"/>
      <c r="O455" s="18"/>
      <c r="P455" s="18"/>
      <c r="Q455" s="18"/>
      <c r="R455" s="18"/>
      <c r="S455" s="18"/>
      <c r="T455" s="18"/>
      <c r="U455" s="18"/>
      <c r="V455" s="18"/>
      <c r="W455" s="18"/>
      <c r="X455" s="18"/>
      <c r="Y455" s="18"/>
      <c r="Z455" s="18"/>
      <c r="AA455" s="18"/>
      <c r="AB455" s="18"/>
    </row>
    <row r="456" spans="1:28" ht="15" hidden="1" x14ac:dyDescent="0.25">
      <c r="A456" s="18"/>
      <c r="B456" s="18"/>
      <c r="C456" s="32"/>
      <c r="D456" s="18"/>
      <c r="E456" s="148" t="s">
        <v>247</v>
      </c>
      <c r="F456" s="162">
        <f>'Fjärrvärmestatistik 2012'!BV415</f>
        <v>0</v>
      </c>
      <c r="G456" s="162">
        <f>'Fjärrvärmestatistik 2012'!BW415</f>
        <v>0.87695148842337378</v>
      </c>
      <c r="H456" s="162">
        <f>'Fjärrvärmestatistik 2012'!BX415</f>
        <v>0.12304851157662625</v>
      </c>
      <c r="I456" s="18"/>
      <c r="J456" s="16"/>
      <c r="K456" s="16"/>
      <c r="L456" s="16"/>
      <c r="M456" s="18"/>
      <c r="N456" s="18"/>
      <c r="O456" s="18"/>
      <c r="P456" s="18"/>
      <c r="Q456" s="18"/>
      <c r="R456" s="18"/>
      <c r="S456" s="18"/>
      <c r="T456" s="18"/>
      <c r="U456" s="18"/>
      <c r="V456" s="18"/>
      <c r="W456" s="18"/>
      <c r="X456" s="18"/>
      <c r="Y456" s="18"/>
      <c r="Z456" s="18"/>
      <c r="AA456" s="18"/>
      <c r="AB456" s="18"/>
    </row>
    <row r="457" spans="1:28" ht="15" hidden="1" x14ac:dyDescent="0.25">
      <c r="A457" s="18"/>
      <c r="B457" s="18"/>
      <c r="C457" s="32"/>
      <c r="D457" s="18"/>
      <c r="E457" s="148" t="s">
        <v>248</v>
      </c>
      <c r="F457" s="162">
        <f>'Fjärrvärmestatistik 2012'!BV416</f>
        <v>0</v>
      </c>
      <c r="G457" s="162">
        <f>'Fjärrvärmestatistik 2012'!BW416</f>
        <v>0.87618805690167267</v>
      </c>
      <c r="H457" s="162">
        <f>'Fjärrvärmestatistik 2012'!BX416</f>
        <v>0.12381194309832733</v>
      </c>
      <c r="I457" s="18"/>
      <c r="J457" s="16"/>
      <c r="K457" s="16"/>
      <c r="L457" s="16"/>
      <c r="M457" s="18"/>
      <c r="N457" s="18"/>
      <c r="O457" s="18"/>
      <c r="P457" s="18"/>
      <c r="Q457" s="18"/>
      <c r="R457" s="18"/>
      <c r="S457" s="18"/>
      <c r="T457" s="18"/>
      <c r="U457" s="18"/>
      <c r="V457" s="18"/>
      <c r="W457" s="18"/>
      <c r="X457" s="18"/>
      <c r="Y457" s="18"/>
      <c r="Z457" s="18"/>
      <c r="AA457" s="18"/>
      <c r="AB457" s="18"/>
    </row>
    <row r="458" spans="1:28" ht="15" hidden="1" x14ac:dyDescent="0.25">
      <c r="A458" s="18"/>
      <c r="B458" s="18"/>
      <c r="C458" s="32"/>
      <c r="D458" s="18"/>
      <c r="E458" s="148" t="s">
        <v>249</v>
      </c>
      <c r="F458" s="162">
        <f>'Fjärrvärmestatistik 2012'!BV417</f>
        <v>0</v>
      </c>
      <c r="G458" s="162">
        <f>'Fjärrvärmestatistik 2012'!BW417</f>
        <v>0.9719556451612904</v>
      </c>
      <c r="H458" s="162">
        <f>'Fjärrvärmestatistik 2012'!BX417</f>
        <v>2.8044354838709679E-2</v>
      </c>
      <c r="I458" s="18"/>
      <c r="J458" s="16"/>
      <c r="K458" s="16"/>
      <c r="L458" s="16"/>
      <c r="M458" s="18"/>
      <c r="N458" s="18"/>
      <c r="O458" s="18"/>
      <c r="P458" s="18"/>
      <c r="Q458" s="18"/>
      <c r="R458" s="18"/>
      <c r="S458" s="18"/>
      <c r="T458" s="18"/>
      <c r="U458" s="18"/>
      <c r="V458" s="18"/>
      <c r="W458" s="18"/>
      <c r="X458" s="18"/>
      <c r="Y458" s="18"/>
      <c r="Z458" s="18"/>
      <c r="AA458" s="18"/>
      <c r="AB458" s="18"/>
    </row>
    <row r="459" spans="1:28" ht="15" hidden="1" x14ac:dyDescent="0.25">
      <c r="A459" s="18"/>
      <c r="B459" s="18"/>
      <c r="C459" s="32"/>
      <c r="D459" s="18"/>
      <c r="E459" s="148" t="s">
        <v>343</v>
      </c>
      <c r="F459" s="162">
        <f>'Fjärrvärmestatistik 2012'!BV418</f>
        <v>0</v>
      </c>
      <c r="G459" s="162">
        <f>'Fjärrvärmestatistik 2012'!BW418</f>
        <v>0.798533724340176</v>
      </c>
      <c r="H459" s="162">
        <f>'Fjärrvärmestatistik 2012'!BX418</f>
        <v>0.20146627565982406</v>
      </c>
      <c r="I459" s="18"/>
      <c r="J459" s="16"/>
      <c r="K459" s="16"/>
      <c r="L459" s="16"/>
      <c r="M459" s="18"/>
      <c r="N459" s="18"/>
      <c r="O459" s="18"/>
      <c r="P459" s="18"/>
      <c r="Q459" s="18"/>
      <c r="R459" s="18"/>
      <c r="S459" s="18"/>
      <c r="T459" s="18"/>
      <c r="U459" s="18"/>
      <c r="V459" s="18"/>
      <c r="W459" s="18"/>
      <c r="X459" s="18"/>
      <c r="Y459" s="18"/>
      <c r="Z459" s="18"/>
      <c r="AA459" s="18"/>
      <c r="AB459" s="18"/>
    </row>
    <row r="460" spans="1:28" ht="15" hidden="1" x14ac:dyDescent="0.25">
      <c r="A460" s="18"/>
      <c r="B460" s="18"/>
      <c r="C460" s="32"/>
      <c r="D460" s="18"/>
      <c r="E460" s="148" t="s">
        <v>250</v>
      </c>
      <c r="F460" s="162">
        <f>'Fjärrvärmestatistik 2012'!BV419</f>
        <v>0</v>
      </c>
      <c r="G460" s="162">
        <f>'Fjärrvärmestatistik 2012'!BW419</f>
        <v>0</v>
      </c>
      <c r="H460" s="162">
        <f>'Fjärrvärmestatistik 2012'!BX419</f>
        <v>0</v>
      </c>
      <c r="I460" s="18"/>
      <c r="J460" s="16"/>
      <c r="K460" s="16"/>
      <c r="L460" s="16"/>
      <c r="M460" s="18"/>
      <c r="N460" s="18"/>
      <c r="O460" s="18"/>
      <c r="P460" s="18"/>
      <c r="Q460" s="18"/>
      <c r="R460" s="18"/>
      <c r="S460" s="18"/>
      <c r="T460" s="18"/>
      <c r="U460" s="18"/>
      <c r="V460" s="18"/>
      <c r="W460" s="18"/>
      <c r="X460" s="18"/>
      <c r="Y460" s="18"/>
      <c r="Z460" s="18"/>
      <c r="AA460" s="18"/>
      <c r="AB460" s="18"/>
    </row>
    <row r="461" spans="1:28" ht="15" hidden="1" x14ac:dyDescent="0.25">
      <c r="A461" s="18"/>
      <c r="B461" s="18"/>
      <c r="C461" s="32"/>
      <c r="D461" s="18"/>
      <c r="E461" s="148" t="s">
        <v>13</v>
      </c>
      <c r="F461" s="162">
        <f>'Fjärrvärmestatistik 2012'!BV420</f>
        <v>0</v>
      </c>
      <c r="G461" s="162">
        <f>'Fjärrvärmestatistik 2012'!BW420</f>
        <v>0.94549592716818398</v>
      </c>
      <c r="H461" s="162">
        <f>'Fjärrvärmestatistik 2012'!BX420</f>
        <v>5.4504072831816013E-2</v>
      </c>
      <c r="I461" s="18"/>
      <c r="J461" s="16"/>
      <c r="K461" s="16"/>
      <c r="L461" s="16"/>
      <c r="M461" s="18"/>
      <c r="N461" s="18"/>
      <c r="O461" s="18"/>
      <c r="P461" s="18"/>
      <c r="Q461" s="18"/>
      <c r="R461" s="18"/>
      <c r="S461" s="18"/>
      <c r="T461" s="18"/>
      <c r="U461" s="18"/>
      <c r="V461" s="18"/>
      <c r="W461" s="18"/>
      <c r="X461" s="18"/>
      <c r="Y461" s="18"/>
      <c r="Z461" s="18"/>
      <c r="AA461" s="18"/>
      <c r="AB461" s="18"/>
    </row>
    <row r="462" spans="1:28" ht="15" hidden="1" x14ac:dyDescent="0.25">
      <c r="A462" s="18"/>
      <c r="B462" s="18"/>
      <c r="C462" s="32"/>
      <c r="D462" s="18"/>
      <c r="E462" s="148" t="s">
        <v>251</v>
      </c>
      <c r="F462" s="162">
        <f>'Fjärrvärmestatistik 2012'!BV421</f>
        <v>0</v>
      </c>
      <c r="G462" s="162">
        <f>'Fjärrvärmestatistik 2012'!BW421</f>
        <v>0.54999999999999993</v>
      </c>
      <c r="H462" s="162">
        <f>'Fjärrvärmestatistik 2012'!BX421</f>
        <v>0.44999999999999996</v>
      </c>
      <c r="I462" s="18"/>
      <c r="J462" s="16"/>
      <c r="K462" s="16"/>
      <c r="L462" s="16"/>
      <c r="M462" s="18"/>
      <c r="N462" s="18"/>
      <c r="O462" s="18"/>
      <c r="P462" s="18"/>
      <c r="Q462" s="18"/>
      <c r="R462" s="18"/>
      <c r="S462" s="18"/>
      <c r="T462" s="18"/>
      <c r="U462" s="18"/>
      <c r="V462" s="18"/>
      <c r="W462" s="18"/>
      <c r="X462" s="18"/>
      <c r="Y462" s="18"/>
      <c r="Z462" s="18"/>
      <c r="AA462" s="18"/>
      <c r="AB462" s="18"/>
    </row>
    <row r="463" spans="1:28" ht="15" hidden="1" x14ac:dyDescent="0.25">
      <c r="A463" s="18"/>
      <c r="B463" s="18"/>
      <c r="C463" s="32"/>
      <c r="D463" s="18"/>
      <c r="E463" s="148" t="s">
        <v>464</v>
      </c>
      <c r="F463" s="162">
        <f>'Fjärrvärmestatistik 2012'!BV422</f>
        <v>0</v>
      </c>
      <c r="G463" s="162">
        <f>'Fjärrvärmestatistik 2012'!BW422</f>
        <v>0</v>
      </c>
      <c r="H463" s="162">
        <f>'Fjärrvärmestatistik 2012'!BX422</f>
        <v>0</v>
      </c>
      <c r="I463" s="18"/>
      <c r="J463" s="16"/>
      <c r="K463" s="16"/>
      <c r="L463" s="16"/>
      <c r="M463" s="18"/>
      <c r="N463" s="18"/>
      <c r="O463" s="18"/>
      <c r="P463" s="18"/>
      <c r="Q463" s="18"/>
      <c r="R463" s="18"/>
      <c r="S463" s="18"/>
      <c r="T463" s="18"/>
      <c r="U463" s="18"/>
      <c r="V463" s="18"/>
      <c r="W463" s="18"/>
      <c r="X463" s="18"/>
      <c r="Y463" s="18"/>
      <c r="Z463" s="18"/>
      <c r="AA463" s="18"/>
      <c r="AB463" s="18"/>
    </row>
    <row r="464" spans="1:28" ht="15" hidden="1" x14ac:dyDescent="0.25">
      <c r="A464" s="18"/>
      <c r="B464" s="18"/>
      <c r="C464" s="32"/>
      <c r="D464" s="18"/>
      <c r="E464" s="148" t="s">
        <v>252</v>
      </c>
      <c r="F464" s="162">
        <f>'Fjärrvärmestatistik 2012'!BV423</f>
        <v>0</v>
      </c>
      <c r="G464" s="162">
        <f>'Fjärrvärmestatistik 2012'!BW423</f>
        <v>0.92883977900552483</v>
      </c>
      <c r="H464" s="162">
        <f>'Fjärrvärmestatistik 2012'!BX423</f>
        <v>7.1160220994475137E-2</v>
      </c>
      <c r="I464" s="18"/>
      <c r="J464" s="16"/>
      <c r="K464" s="16"/>
      <c r="L464" s="16"/>
      <c r="M464" s="18"/>
      <c r="N464" s="18"/>
      <c r="O464" s="18"/>
      <c r="P464" s="18"/>
      <c r="Q464" s="18"/>
      <c r="R464" s="18"/>
      <c r="S464" s="18"/>
      <c r="T464" s="18"/>
      <c r="U464" s="18"/>
      <c r="V464" s="18"/>
      <c r="W464" s="18"/>
      <c r="X464" s="18"/>
      <c r="Y464" s="18"/>
      <c r="Z464" s="18"/>
      <c r="AA464" s="18"/>
      <c r="AB464" s="18"/>
    </row>
    <row r="465" spans="1:28" ht="15" hidden="1" x14ac:dyDescent="0.25">
      <c r="A465" s="18"/>
      <c r="B465" s="18"/>
      <c r="C465" s="32"/>
      <c r="D465" s="18"/>
      <c r="E465" s="148" t="s">
        <v>253</v>
      </c>
      <c r="F465" s="162">
        <f>'Fjärrvärmestatistik 2012'!BV424</f>
        <v>0</v>
      </c>
      <c r="G465" s="162">
        <f>'Fjärrvärmestatistik 2012'!BW424</f>
        <v>0.54999999999999993</v>
      </c>
      <c r="H465" s="162">
        <f>'Fjärrvärmestatistik 2012'!BX424</f>
        <v>0.44999999999999996</v>
      </c>
      <c r="I465" s="18"/>
      <c r="J465" s="16"/>
      <c r="K465" s="16"/>
      <c r="L465" s="16"/>
      <c r="M465" s="18"/>
      <c r="N465" s="18"/>
      <c r="O465" s="18"/>
      <c r="P465" s="18"/>
      <c r="Q465" s="18"/>
      <c r="R465" s="18"/>
      <c r="S465" s="18"/>
      <c r="T465" s="18"/>
      <c r="U465" s="18"/>
      <c r="V465" s="18"/>
      <c r="W465" s="18"/>
      <c r="X465" s="18"/>
      <c r="Y465" s="18"/>
      <c r="Z465" s="18"/>
      <c r="AA465" s="18"/>
      <c r="AB465" s="18"/>
    </row>
    <row r="466" spans="1:28" ht="15" hidden="1" x14ac:dyDescent="0.25">
      <c r="A466" s="18"/>
      <c r="B466" s="18"/>
      <c r="C466" s="32"/>
      <c r="D466" s="18"/>
      <c r="E466" s="148" t="s">
        <v>254</v>
      </c>
      <c r="F466" s="162">
        <f>'Fjärrvärmestatistik 2012'!BV425</f>
        <v>0.31330105383081747</v>
      </c>
      <c r="G466" s="162">
        <f>'Fjärrvärmestatistik 2012'!BW425</f>
        <v>0.50066932497863859</v>
      </c>
      <c r="H466" s="162">
        <f>'Fjärrvärmestatistik 2012'!BX425</f>
        <v>0.186029621190544</v>
      </c>
      <c r="I466" s="18"/>
      <c r="J466" s="16"/>
      <c r="K466" s="16"/>
      <c r="L466" s="16"/>
      <c r="M466" s="18"/>
      <c r="N466" s="18"/>
      <c r="O466" s="18"/>
      <c r="P466" s="18"/>
      <c r="Q466" s="18"/>
      <c r="R466" s="18"/>
      <c r="S466" s="18"/>
      <c r="T466" s="18"/>
      <c r="U466" s="18"/>
      <c r="V466" s="18"/>
      <c r="W466" s="18"/>
      <c r="X466" s="18"/>
      <c r="Y466" s="18"/>
      <c r="Z466" s="18"/>
      <c r="AA466" s="18"/>
      <c r="AB466" s="18"/>
    </row>
    <row r="467" spans="1:28" ht="15" hidden="1" x14ac:dyDescent="0.25">
      <c r="A467" s="18"/>
      <c r="B467" s="18"/>
      <c r="C467" s="32"/>
      <c r="D467" s="18"/>
      <c r="E467" s="148" t="s">
        <v>682</v>
      </c>
      <c r="F467" s="162">
        <f>'Fjärrvärmestatistik 2012'!BV426</f>
        <v>0</v>
      </c>
      <c r="G467" s="162">
        <f>'Fjärrvärmestatistik 2012'!BW426</f>
        <v>0.98269230769230775</v>
      </c>
      <c r="H467" s="162">
        <f>'Fjärrvärmestatistik 2012'!BX426</f>
        <v>1.7307692307692309E-2</v>
      </c>
      <c r="I467" s="18"/>
      <c r="J467" s="16"/>
      <c r="K467" s="16"/>
      <c r="L467" s="16"/>
      <c r="M467" s="18"/>
      <c r="N467" s="18"/>
      <c r="O467" s="18"/>
      <c r="P467" s="18"/>
      <c r="Q467" s="18"/>
      <c r="R467" s="18"/>
      <c r="S467" s="18"/>
      <c r="T467" s="18"/>
      <c r="U467" s="18"/>
      <c r="V467" s="18"/>
      <c r="W467" s="18"/>
      <c r="X467" s="18"/>
      <c r="Y467" s="18"/>
      <c r="Z467" s="18"/>
      <c r="AA467" s="18"/>
      <c r="AB467" s="18"/>
    </row>
    <row r="468" spans="1:28" ht="15" hidden="1" x14ac:dyDescent="0.25">
      <c r="A468" s="18"/>
      <c r="B468" s="18"/>
      <c r="C468" s="32"/>
      <c r="D468" s="18"/>
      <c r="E468" s="148" t="s">
        <v>255</v>
      </c>
      <c r="F468" s="162">
        <f>'Fjärrvärmestatistik 2012'!BV427</f>
        <v>0</v>
      </c>
      <c r="G468" s="162">
        <f>'Fjärrvärmestatistik 2012'!BW427</f>
        <v>0.79482176043250552</v>
      </c>
      <c r="H468" s="162">
        <f>'Fjärrvärmestatistik 2012'!BX427</f>
        <v>0.20517823956749454</v>
      </c>
      <c r="I468" s="18"/>
      <c r="J468" s="16"/>
      <c r="K468" s="16"/>
      <c r="L468" s="16"/>
      <c r="M468" s="18"/>
      <c r="N468" s="18"/>
      <c r="O468" s="18"/>
      <c r="P468" s="18"/>
      <c r="Q468" s="18"/>
      <c r="R468" s="18"/>
      <c r="S468" s="18"/>
      <c r="T468" s="18"/>
      <c r="U468" s="18"/>
      <c r="V468" s="18"/>
      <c r="W468" s="18"/>
      <c r="X468" s="18"/>
      <c r="Y468" s="18"/>
      <c r="Z468" s="18"/>
      <c r="AA468" s="18"/>
      <c r="AB468" s="18"/>
    </row>
    <row r="469" spans="1:28" ht="15" hidden="1" x14ac:dyDescent="0.25">
      <c r="A469" s="18"/>
      <c r="B469" s="18"/>
      <c r="C469" s="32"/>
      <c r="D469" s="18"/>
      <c r="E469" s="148" t="s">
        <v>465</v>
      </c>
      <c r="F469" s="162">
        <f>'Fjärrvärmestatistik 2012'!BV428</f>
        <v>0</v>
      </c>
      <c r="G469" s="162">
        <f>'Fjärrvärmestatistik 2012'!BW428</f>
        <v>0.78324937027707808</v>
      </c>
      <c r="H469" s="162">
        <f>'Fjärrvärmestatistik 2012'!BX428</f>
        <v>0.21675062972292192</v>
      </c>
      <c r="I469" s="18"/>
      <c r="J469" s="16"/>
      <c r="K469" s="16"/>
      <c r="L469" s="16"/>
      <c r="M469" s="18"/>
      <c r="N469" s="18"/>
      <c r="O469" s="18"/>
      <c r="P469" s="18"/>
      <c r="Q469" s="18"/>
      <c r="R469" s="18"/>
      <c r="S469" s="18"/>
      <c r="T469" s="18"/>
      <c r="U469" s="18"/>
      <c r="V469" s="18"/>
      <c r="W469" s="18"/>
      <c r="X469" s="18"/>
      <c r="Y469" s="18"/>
      <c r="Z469" s="18"/>
      <c r="AA469" s="18"/>
      <c r="AB469" s="18"/>
    </row>
    <row r="470" spans="1:28" ht="15" hidden="1" x14ac:dyDescent="0.25">
      <c r="A470" s="18"/>
      <c r="B470" s="18"/>
      <c r="C470" s="32"/>
      <c r="D470" s="18"/>
      <c r="E470" s="148" t="s">
        <v>466</v>
      </c>
      <c r="F470" s="162">
        <f>'Fjärrvärmestatistik 2012'!BV429</f>
        <v>0</v>
      </c>
      <c r="G470" s="162">
        <f>'Fjärrvärmestatistik 2012'!BW429</f>
        <v>0</v>
      </c>
      <c r="H470" s="162">
        <f>'Fjärrvärmestatistik 2012'!BX429</f>
        <v>0</v>
      </c>
      <c r="I470" s="18"/>
      <c r="J470" s="16"/>
      <c r="K470" s="16"/>
      <c r="L470" s="16"/>
      <c r="M470" s="18"/>
      <c r="N470" s="18"/>
      <c r="O470" s="18"/>
      <c r="P470" s="18"/>
      <c r="Q470" s="18"/>
      <c r="R470" s="18"/>
      <c r="S470" s="18"/>
      <c r="T470" s="18"/>
      <c r="U470" s="18"/>
      <c r="V470" s="18"/>
      <c r="W470" s="18"/>
      <c r="X470" s="18"/>
      <c r="Y470" s="18"/>
      <c r="Z470" s="18"/>
      <c r="AA470" s="18"/>
      <c r="AB470" s="18"/>
    </row>
    <row r="471" spans="1:28" ht="15" hidden="1" x14ac:dyDescent="0.25">
      <c r="A471" s="18"/>
      <c r="B471" s="18"/>
      <c r="C471" s="32"/>
      <c r="D471" s="18"/>
      <c r="E471" s="148" t="s">
        <v>32</v>
      </c>
      <c r="F471" s="162">
        <f>'Fjärrvärmestatistik 2012'!BV430</f>
        <v>2.0338638328163929E-4</v>
      </c>
      <c r="G471" s="162">
        <f>'Fjärrvärmestatistik 2012'!BW430</f>
        <v>0.78051558448161895</v>
      </c>
      <c r="H471" s="162">
        <f>'Fjärrvärmestatistik 2012'!BX430</f>
        <v>0.21928102913509942</v>
      </c>
      <c r="I471" s="18"/>
      <c r="J471" s="16"/>
      <c r="K471" s="16"/>
      <c r="L471" s="16"/>
      <c r="M471" s="18"/>
      <c r="N471" s="18"/>
      <c r="O471" s="18"/>
      <c r="P471" s="18"/>
      <c r="Q471" s="18"/>
      <c r="R471" s="18"/>
      <c r="S471" s="18"/>
      <c r="T471" s="18"/>
      <c r="U471" s="18"/>
      <c r="V471" s="18"/>
      <c r="W471" s="18"/>
      <c r="X471" s="18"/>
      <c r="Y471" s="18"/>
      <c r="Z471" s="18"/>
      <c r="AA471" s="18"/>
      <c r="AB471" s="18"/>
    </row>
    <row r="472" spans="1:28" ht="15" hidden="1" x14ac:dyDescent="0.25">
      <c r="A472" s="18"/>
      <c r="B472" s="18"/>
      <c r="C472" s="32"/>
      <c r="D472" s="18"/>
      <c r="E472" s="148" t="s">
        <v>344</v>
      </c>
      <c r="F472" s="162">
        <f>'Fjärrvärmestatistik 2012'!BV431</f>
        <v>0</v>
      </c>
      <c r="G472" s="162">
        <f>'Fjärrvärmestatistik 2012'!BW431</f>
        <v>0</v>
      </c>
      <c r="H472" s="162">
        <f>'Fjärrvärmestatistik 2012'!BX431</f>
        <v>0</v>
      </c>
      <c r="I472" s="18"/>
      <c r="J472" s="16"/>
      <c r="K472" s="16"/>
      <c r="L472" s="16"/>
      <c r="M472" s="18"/>
      <c r="N472" s="18"/>
      <c r="O472" s="18"/>
      <c r="P472" s="18"/>
      <c r="Q472" s="18"/>
      <c r="R472" s="18"/>
      <c r="S472" s="18"/>
      <c r="T472" s="18"/>
      <c r="U472" s="18"/>
      <c r="V472" s="18"/>
      <c r="W472" s="18"/>
      <c r="X472" s="18"/>
      <c r="Y472" s="18"/>
      <c r="Z472" s="18"/>
      <c r="AA472" s="18"/>
      <c r="AB472" s="18"/>
    </row>
    <row r="473" spans="1:28" ht="15" hidden="1" x14ac:dyDescent="0.25">
      <c r="A473" s="18"/>
      <c r="B473" s="18"/>
      <c r="C473" s="32"/>
      <c r="D473" s="18"/>
      <c r="E473" s="148" t="s">
        <v>345</v>
      </c>
      <c r="F473" s="162">
        <f>'Fjärrvärmestatistik 2012'!BV432</f>
        <v>0</v>
      </c>
      <c r="G473" s="162">
        <f>'Fjärrvärmestatistik 2012'!BW432</f>
        <v>0.48807947019867548</v>
      </c>
      <c r="H473" s="162">
        <f>'Fjärrvärmestatistik 2012'!BX432</f>
        <v>0.51192052980132452</v>
      </c>
      <c r="I473" s="18"/>
      <c r="J473" s="16"/>
      <c r="K473" s="16"/>
      <c r="L473" s="16"/>
      <c r="M473" s="18"/>
      <c r="N473" s="18"/>
      <c r="O473" s="18"/>
      <c r="P473" s="18"/>
      <c r="Q473" s="18"/>
      <c r="R473" s="18"/>
      <c r="S473" s="18"/>
      <c r="T473" s="18"/>
      <c r="U473" s="18"/>
      <c r="V473" s="18"/>
      <c r="W473" s="18"/>
      <c r="X473" s="18"/>
      <c r="Y473" s="18"/>
      <c r="Z473" s="18"/>
      <c r="AA473" s="18"/>
      <c r="AB473" s="18"/>
    </row>
    <row r="474" spans="1:28" ht="15" hidden="1" x14ac:dyDescent="0.25">
      <c r="A474" s="18"/>
      <c r="B474" s="18"/>
      <c r="C474" s="32"/>
      <c r="D474" s="18"/>
      <c r="E474" s="148" t="s">
        <v>12</v>
      </c>
      <c r="F474" s="162">
        <f>'Fjärrvärmestatistik 2012'!BV433</f>
        <v>0</v>
      </c>
      <c r="G474" s="162">
        <f>'Fjärrvärmestatistik 2012'!BW433</f>
        <v>0.67155612853936875</v>
      </c>
      <c r="H474" s="162">
        <f>'Fjärrvärmestatistik 2012'!BX433</f>
        <v>0.32844387146063125</v>
      </c>
      <c r="I474" s="18"/>
      <c r="J474" s="16"/>
      <c r="K474" s="16"/>
      <c r="L474" s="16"/>
      <c r="M474" s="18"/>
      <c r="N474" s="18"/>
      <c r="O474" s="18"/>
      <c r="P474" s="18"/>
      <c r="Q474" s="18"/>
      <c r="R474" s="18"/>
      <c r="S474" s="18"/>
      <c r="T474" s="18"/>
      <c r="U474" s="18"/>
      <c r="V474" s="18"/>
      <c r="W474" s="18"/>
      <c r="X474" s="18"/>
      <c r="Y474" s="18"/>
      <c r="Z474" s="18"/>
      <c r="AA474" s="18"/>
      <c r="AB474" s="18"/>
    </row>
    <row r="475" spans="1:28" ht="15" hidden="1" x14ac:dyDescent="0.25">
      <c r="A475" s="18"/>
      <c r="B475" s="18"/>
      <c r="C475" s="31"/>
      <c r="D475" s="18"/>
      <c r="E475" s="148" t="s">
        <v>256</v>
      </c>
      <c r="F475" s="162">
        <f>'Fjärrvärmestatistik 2012'!BV434</f>
        <v>0</v>
      </c>
      <c r="G475" s="162">
        <f>'Fjärrvärmestatistik 2012'!BW434</f>
        <v>0.40432783846035064</v>
      </c>
      <c r="H475" s="162">
        <f>'Fjärrvärmestatistik 2012'!BX434</f>
        <v>0.59567216153964941</v>
      </c>
      <c r="I475" s="18"/>
      <c r="J475" s="16"/>
      <c r="K475" s="16"/>
      <c r="L475" s="16"/>
      <c r="M475" s="18"/>
      <c r="N475" s="18"/>
      <c r="O475" s="18"/>
      <c r="P475" s="18"/>
      <c r="Q475" s="18"/>
      <c r="R475" s="18"/>
      <c r="S475" s="18"/>
      <c r="T475" s="18"/>
      <c r="U475" s="18"/>
      <c r="V475" s="18"/>
      <c r="W475" s="18"/>
      <c r="X475" s="18"/>
      <c r="Y475" s="18"/>
      <c r="Z475" s="18"/>
      <c r="AA475" s="18"/>
      <c r="AB475" s="18"/>
    </row>
    <row r="476" spans="1:28" ht="15" hidden="1" x14ac:dyDescent="0.25">
      <c r="A476" s="18"/>
      <c r="B476" s="18"/>
      <c r="C476" s="32"/>
      <c r="D476" s="18"/>
      <c r="E476" s="148" t="s">
        <v>14</v>
      </c>
      <c r="F476" s="162">
        <f>'Fjärrvärmestatistik 2012'!BV435</f>
        <v>0</v>
      </c>
      <c r="G476" s="162">
        <f>'Fjärrvärmestatistik 2012'!BW435</f>
        <v>0.86475286776285365</v>
      </c>
      <c r="H476" s="162">
        <f>'Fjärrvärmestatistik 2012'!BX435</f>
        <v>0.13524713223714632</v>
      </c>
      <c r="I476" s="18"/>
      <c r="J476" s="16"/>
      <c r="K476" s="16"/>
      <c r="L476" s="16"/>
      <c r="M476" s="18"/>
      <c r="N476" s="18"/>
      <c r="O476" s="18"/>
      <c r="P476" s="18"/>
      <c r="Q476" s="18"/>
      <c r="R476" s="18"/>
      <c r="S476" s="18"/>
      <c r="T476" s="18"/>
      <c r="U476" s="18"/>
      <c r="V476" s="18"/>
      <c r="W476" s="18"/>
      <c r="X476" s="18"/>
      <c r="Y476" s="18"/>
      <c r="Z476" s="18"/>
      <c r="AA476" s="18"/>
      <c r="AB476" s="18"/>
    </row>
    <row r="477" spans="1:28" ht="15" hidden="1" x14ac:dyDescent="0.25">
      <c r="A477" s="18"/>
      <c r="B477" s="18"/>
      <c r="C477" s="32"/>
      <c r="D477" s="18"/>
      <c r="E477" s="148" t="s">
        <v>257</v>
      </c>
      <c r="F477" s="162">
        <f>'Fjärrvärmestatistik 2012'!BV436</f>
        <v>0</v>
      </c>
      <c r="G477" s="162">
        <f>'Fjärrvärmestatistik 2012'!BW436</f>
        <v>0.86457950026345032</v>
      </c>
      <c r="H477" s="162">
        <f>'Fjärrvärmestatistik 2012'!BX436</f>
        <v>0.13542049973654965</v>
      </c>
      <c r="I477" s="18"/>
      <c r="J477" s="16"/>
      <c r="K477" s="16"/>
      <c r="L477" s="16"/>
      <c r="M477" s="18"/>
      <c r="N477" s="18"/>
      <c r="O477" s="18"/>
      <c r="P477" s="18"/>
      <c r="Q477" s="18"/>
      <c r="R477" s="18"/>
      <c r="S477" s="18"/>
      <c r="T477" s="18"/>
      <c r="U477" s="18"/>
      <c r="V477" s="18"/>
      <c r="W477" s="18"/>
      <c r="X477" s="18"/>
      <c r="Y477" s="18"/>
      <c r="Z477" s="18"/>
      <c r="AA477" s="18"/>
      <c r="AB477" s="18"/>
    </row>
    <row r="478" spans="1:28" ht="15" hidden="1" x14ac:dyDescent="0.25">
      <c r="A478" s="18"/>
      <c r="B478" s="18"/>
      <c r="C478" s="32"/>
      <c r="D478" s="18"/>
      <c r="E478" s="148" t="s">
        <v>683</v>
      </c>
      <c r="F478" s="162">
        <f>'Fjärrvärmestatistik 2012'!BV437</f>
        <v>0</v>
      </c>
      <c r="G478" s="162">
        <f>'Fjärrvärmestatistik 2012'!BW437</f>
        <v>0.98902439024390243</v>
      </c>
      <c r="H478" s="162">
        <f>'Fjärrvärmestatistik 2012'!BX437</f>
        <v>1.0975609756097562E-2</v>
      </c>
      <c r="I478" s="18"/>
      <c r="J478" s="16"/>
      <c r="K478" s="16"/>
      <c r="L478" s="16"/>
      <c r="M478" s="18"/>
      <c r="N478" s="18"/>
      <c r="O478" s="18"/>
      <c r="P478" s="18"/>
      <c r="Q478" s="18"/>
      <c r="R478" s="18"/>
      <c r="S478" s="18"/>
      <c r="T478" s="18"/>
      <c r="U478" s="18"/>
      <c r="V478" s="18"/>
      <c r="W478" s="18"/>
      <c r="X478" s="18"/>
      <c r="Y478" s="18"/>
      <c r="Z478" s="18"/>
      <c r="AA478" s="18"/>
      <c r="AB478" s="18"/>
    </row>
    <row r="479" spans="1:28" ht="15" hidden="1" x14ac:dyDescent="0.25">
      <c r="A479" s="18"/>
      <c r="B479" s="18"/>
      <c r="C479" s="32"/>
      <c r="D479" s="18"/>
      <c r="E479" s="148" t="s">
        <v>684</v>
      </c>
      <c r="F479" s="162">
        <f>'Fjärrvärmestatistik 2012'!BV438</f>
        <v>0</v>
      </c>
      <c r="G479" s="162">
        <f>'Fjärrvärmestatistik 2012'!BW438</f>
        <v>0.98689320388349511</v>
      </c>
      <c r="H479" s="162">
        <f>'Fjärrvärmestatistik 2012'!BX438</f>
        <v>1.3106796116504855E-2</v>
      </c>
      <c r="I479" s="18"/>
      <c r="J479" s="16"/>
      <c r="K479" s="16"/>
      <c r="L479" s="16"/>
      <c r="M479" s="18"/>
      <c r="N479" s="18"/>
      <c r="O479" s="18"/>
      <c r="P479" s="18"/>
      <c r="Q479" s="18"/>
      <c r="R479" s="18"/>
      <c r="S479" s="18"/>
      <c r="T479" s="18"/>
      <c r="U479" s="18"/>
      <c r="V479" s="18"/>
      <c r="W479" s="18"/>
      <c r="X479" s="18"/>
      <c r="Y479" s="18"/>
      <c r="Z479" s="18"/>
      <c r="AA479" s="18"/>
      <c r="AB479" s="18"/>
    </row>
    <row r="480" spans="1:28" ht="15" hidden="1" x14ac:dyDescent="0.25">
      <c r="A480" s="18"/>
      <c r="B480" s="18"/>
      <c r="C480" s="32"/>
      <c r="D480" s="18"/>
      <c r="E480" s="148" t="s">
        <v>258</v>
      </c>
      <c r="F480" s="162">
        <f>'Fjärrvärmestatistik 2012'!BV439</f>
        <v>0</v>
      </c>
      <c r="G480" s="162">
        <f>'Fjärrvärmestatistik 2012'!BW439</f>
        <v>0</v>
      </c>
      <c r="H480" s="162">
        <f>'Fjärrvärmestatistik 2012'!BX439</f>
        <v>0</v>
      </c>
      <c r="I480" s="18"/>
      <c r="J480" s="16"/>
      <c r="K480" s="16"/>
      <c r="L480" s="16"/>
      <c r="M480" s="18"/>
      <c r="N480" s="18"/>
      <c r="O480" s="18"/>
      <c r="P480" s="18"/>
      <c r="Q480" s="18"/>
      <c r="R480" s="18"/>
      <c r="S480" s="18"/>
      <c r="T480" s="18"/>
      <c r="U480" s="18"/>
      <c r="V480" s="18"/>
      <c r="W480" s="18"/>
      <c r="X480" s="18"/>
      <c r="Y480" s="18"/>
      <c r="Z480" s="18"/>
      <c r="AA480" s="18"/>
      <c r="AB480" s="18"/>
    </row>
    <row r="481" spans="1:28" ht="15" hidden="1" x14ac:dyDescent="0.25">
      <c r="A481" s="18"/>
      <c r="B481" s="18"/>
      <c r="C481" s="32"/>
      <c r="D481" s="18"/>
      <c r="E481" s="148" t="s">
        <v>259</v>
      </c>
      <c r="F481" s="162">
        <f>'Fjärrvärmestatistik 2012'!BV440</f>
        <v>0</v>
      </c>
      <c r="G481" s="162">
        <f>'Fjärrvärmestatistik 2012'!BW440</f>
        <v>0</v>
      </c>
      <c r="H481" s="162">
        <f>'Fjärrvärmestatistik 2012'!BX440</f>
        <v>0</v>
      </c>
      <c r="I481" s="18"/>
      <c r="J481" s="16"/>
      <c r="K481" s="16"/>
      <c r="L481" s="16"/>
      <c r="M481" s="18"/>
      <c r="N481" s="18"/>
      <c r="O481" s="18"/>
      <c r="P481" s="18"/>
      <c r="Q481" s="18"/>
      <c r="R481" s="18"/>
      <c r="S481" s="18"/>
      <c r="T481" s="18"/>
      <c r="U481" s="18"/>
      <c r="V481" s="18"/>
      <c r="W481" s="18"/>
      <c r="X481" s="18"/>
      <c r="Y481" s="18"/>
      <c r="Z481" s="18"/>
      <c r="AA481" s="18"/>
      <c r="AB481" s="18"/>
    </row>
    <row r="482" spans="1:28" ht="15" hidden="1" x14ac:dyDescent="0.25">
      <c r="A482" s="18"/>
      <c r="B482" s="18"/>
      <c r="C482" s="32"/>
      <c r="D482" s="18"/>
      <c r="E482" s="148" t="s">
        <v>260</v>
      </c>
      <c r="F482" s="162">
        <f>'Fjärrvärmestatistik 2012'!BV441</f>
        <v>0</v>
      </c>
      <c r="G482" s="162">
        <f>'Fjärrvärmestatistik 2012'!BW441</f>
        <v>0.86978652081863095</v>
      </c>
      <c r="H482" s="162">
        <f>'Fjärrvärmestatistik 2012'!BX441</f>
        <v>0.13021347918136911</v>
      </c>
      <c r="I482" s="18"/>
      <c r="J482" s="16"/>
      <c r="K482" s="16"/>
      <c r="L482" s="16"/>
      <c r="M482" s="18"/>
      <c r="N482" s="18"/>
      <c r="O482" s="18"/>
      <c r="P482" s="18"/>
      <c r="Q482" s="18"/>
      <c r="R482" s="18"/>
      <c r="S482" s="18"/>
      <c r="T482" s="18"/>
      <c r="U482" s="18"/>
      <c r="V482" s="18"/>
      <c r="W482" s="18"/>
      <c r="X482" s="18"/>
      <c r="Y482" s="18"/>
      <c r="Z482" s="18"/>
      <c r="AA482" s="18"/>
      <c r="AB482" s="18"/>
    </row>
    <row r="483" spans="1:28" ht="15" hidden="1" x14ac:dyDescent="0.25">
      <c r="A483" s="18"/>
      <c r="B483" s="18"/>
      <c r="C483" s="32"/>
      <c r="D483" s="18"/>
      <c r="E483" s="148" t="s">
        <v>94</v>
      </c>
      <c r="F483" s="162">
        <f>'Fjärrvärmestatistik 2012'!BV442</f>
        <v>0.48515427906074132</v>
      </c>
      <c r="G483" s="162">
        <f>'Fjärrvärmestatistik 2012'!BW442</f>
        <v>0.2589074325635552</v>
      </c>
      <c r="H483" s="162">
        <f>'Fjärrvärmestatistik 2012'!BX442</f>
        <v>0.25593828837570348</v>
      </c>
      <c r="I483" s="18"/>
      <c r="J483" s="16"/>
      <c r="K483" s="16"/>
      <c r="L483" s="16"/>
      <c r="M483" s="18"/>
      <c r="N483" s="18"/>
      <c r="O483" s="18"/>
      <c r="P483" s="18"/>
      <c r="Q483" s="18"/>
      <c r="R483" s="18"/>
      <c r="S483" s="18"/>
      <c r="T483" s="18"/>
      <c r="U483" s="18"/>
      <c r="V483" s="18"/>
      <c r="W483" s="18"/>
      <c r="X483" s="18"/>
      <c r="Y483" s="18"/>
      <c r="Z483" s="18"/>
      <c r="AA483" s="18"/>
      <c r="AB483" s="18"/>
    </row>
    <row r="484" spans="1:28" ht="15" hidden="1" x14ac:dyDescent="0.25">
      <c r="A484" s="18"/>
      <c r="B484" s="18"/>
      <c r="C484" s="32"/>
      <c r="D484" s="18"/>
      <c r="E484" s="148" t="s">
        <v>711</v>
      </c>
      <c r="F484" s="162">
        <f>'Fjärrvärmestatistik 2012'!BV443</f>
        <v>0</v>
      </c>
      <c r="G484" s="162">
        <f>'Fjärrvärmestatistik 2012'!BW443</f>
        <v>0.99360795454545459</v>
      </c>
      <c r="H484" s="162">
        <f>'Fjärrvärmestatistik 2012'!BX443</f>
        <v>6.3920454545454549E-3</v>
      </c>
      <c r="I484" s="18"/>
      <c r="J484" s="16"/>
      <c r="K484" s="16"/>
      <c r="L484" s="16"/>
      <c r="M484" s="18"/>
      <c r="N484" s="18"/>
      <c r="O484" s="18"/>
      <c r="P484" s="18"/>
      <c r="Q484" s="18"/>
      <c r="R484" s="18"/>
      <c r="S484" s="18"/>
      <c r="T484" s="18"/>
      <c r="U484" s="18"/>
      <c r="V484" s="18"/>
      <c r="W484" s="18"/>
      <c r="X484" s="18"/>
      <c r="Y484" s="18"/>
      <c r="Z484" s="18"/>
      <c r="AA484" s="18"/>
      <c r="AB484" s="18"/>
    </row>
    <row r="485" spans="1:28" ht="15" hidden="1" x14ac:dyDescent="0.25">
      <c r="A485" s="18"/>
      <c r="B485" s="18"/>
      <c r="C485" s="32"/>
      <c r="D485" s="18"/>
      <c r="E485" s="148" t="s">
        <v>685</v>
      </c>
      <c r="F485" s="162">
        <f>'Fjärrvärmestatistik 2012'!BV444</f>
        <v>0</v>
      </c>
      <c r="G485" s="162">
        <f>'Fjärrvärmestatistik 2012'!BW444</f>
        <v>0.94336978810663019</v>
      </c>
      <c r="H485" s="162">
        <f>'Fjärrvärmestatistik 2012'!BX444</f>
        <v>5.6630211893369781E-2</v>
      </c>
      <c r="I485" s="18"/>
      <c r="J485" s="16"/>
      <c r="K485" s="16"/>
      <c r="L485" s="16"/>
      <c r="M485" s="18"/>
      <c r="N485" s="18"/>
      <c r="O485" s="18"/>
      <c r="P485" s="18"/>
      <c r="Q485" s="18"/>
      <c r="R485" s="18"/>
      <c r="S485" s="18"/>
      <c r="T485" s="18"/>
      <c r="U485" s="18"/>
      <c r="V485" s="18"/>
      <c r="W485" s="18"/>
      <c r="X485" s="18"/>
      <c r="Y485" s="18"/>
      <c r="Z485" s="18"/>
      <c r="AA485" s="18"/>
      <c r="AB485" s="18"/>
    </row>
    <row r="486" spans="1:28" ht="15" hidden="1" x14ac:dyDescent="0.25">
      <c r="A486" s="18"/>
      <c r="B486" s="18"/>
      <c r="C486" s="32"/>
      <c r="D486" s="18"/>
      <c r="E486" s="148" t="s">
        <v>261</v>
      </c>
      <c r="F486" s="162">
        <f>'Fjärrvärmestatistik 2012'!BV445</f>
        <v>5.3070960047704237E-2</v>
      </c>
      <c r="G486" s="162">
        <f>'Fjärrvärmestatistik 2012'!BW445</f>
        <v>0.84212880143112701</v>
      </c>
      <c r="H486" s="162">
        <f>'Fjärrvärmestatistik 2012'!BX445</f>
        <v>0.10480023852116876</v>
      </c>
      <c r="I486" s="18"/>
      <c r="J486" s="16"/>
      <c r="K486" s="16"/>
      <c r="L486" s="16"/>
      <c r="M486" s="18"/>
      <c r="N486" s="18"/>
      <c r="O486" s="18"/>
      <c r="P486" s="18"/>
      <c r="Q486" s="18"/>
      <c r="R486" s="18"/>
      <c r="S486" s="18"/>
      <c r="T486" s="18"/>
      <c r="U486" s="18"/>
      <c r="V486" s="18"/>
      <c r="W486" s="18"/>
      <c r="X486" s="18"/>
      <c r="Y486" s="18"/>
      <c r="Z486" s="18"/>
      <c r="AA486" s="18"/>
      <c r="AB486" s="18"/>
    </row>
    <row r="487" spans="1:28" ht="15" hidden="1" x14ac:dyDescent="0.25">
      <c r="A487" s="18"/>
      <c r="B487" s="18"/>
      <c r="C487" s="32"/>
      <c r="D487" s="18"/>
      <c r="E487" s="148" t="s">
        <v>712</v>
      </c>
      <c r="F487" s="162">
        <f>'Fjärrvärmestatistik 2012'!BV446</f>
        <v>0</v>
      </c>
      <c r="G487" s="162">
        <f>'Fjärrvärmestatistik 2012'!BW446</f>
        <v>0.98686274509803917</v>
      </c>
      <c r="H487" s="162">
        <f>'Fjärrvärmestatistik 2012'!BX446</f>
        <v>1.3137254901960785E-2</v>
      </c>
      <c r="I487" s="18"/>
      <c r="J487" s="16"/>
      <c r="K487" s="16"/>
      <c r="L487" s="16"/>
      <c r="M487" s="18"/>
      <c r="N487" s="18"/>
      <c r="O487" s="18"/>
      <c r="P487" s="18"/>
      <c r="Q487" s="18"/>
      <c r="R487" s="18"/>
      <c r="S487" s="18"/>
      <c r="T487" s="18"/>
      <c r="U487" s="18"/>
      <c r="V487" s="18"/>
      <c r="W487" s="18"/>
      <c r="X487" s="18"/>
      <c r="Y487" s="18"/>
      <c r="Z487" s="18"/>
      <c r="AA487" s="18"/>
      <c r="AB487" s="18"/>
    </row>
    <row r="488" spans="1:28" ht="15" hidden="1" x14ac:dyDescent="0.25">
      <c r="A488" s="18"/>
      <c r="B488" s="18"/>
      <c r="C488" s="32"/>
      <c r="D488" s="18"/>
      <c r="E488" s="148" t="s">
        <v>262</v>
      </c>
      <c r="F488" s="162">
        <f>'Fjärrvärmestatistik 2012'!BV447</f>
        <v>0</v>
      </c>
      <c r="G488" s="162">
        <f>'Fjärrvärmestatistik 2012'!BW447</f>
        <v>0.96034482758620687</v>
      </c>
      <c r="H488" s="162">
        <f>'Fjärrvärmestatistik 2012'!BX447</f>
        <v>3.9655172413793113E-2</v>
      </c>
      <c r="I488" s="18"/>
      <c r="J488" s="16"/>
      <c r="K488" s="16"/>
      <c r="L488" s="16"/>
      <c r="M488" s="18"/>
      <c r="N488" s="18"/>
      <c r="O488" s="18"/>
      <c r="P488" s="18"/>
      <c r="Q488" s="18"/>
      <c r="R488" s="18"/>
      <c r="S488" s="18"/>
      <c r="T488" s="18"/>
      <c r="U488" s="18"/>
      <c r="V488" s="18"/>
      <c r="W488" s="18"/>
      <c r="X488" s="18"/>
      <c r="Y488" s="18"/>
      <c r="Z488" s="18"/>
      <c r="AA488" s="18"/>
      <c r="AB488" s="18"/>
    </row>
    <row r="489" spans="1:28" ht="15" hidden="1" x14ac:dyDescent="0.25">
      <c r="A489" s="18"/>
      <c r="B489" s="18"/>
      <c r="C489" s="32"/>
      <c r="D489" s="18"/>
      <c r="E489" s="148" t="s">
        <v>346</v>
      </c>
      <c r="F489" s="162">
        <f>'Fjärrvärmestatistik 2012'!BV448</f>
        <v>0</v>
      </c>
      <c r="G489" s="162">
        <f>'Fjärrvärmestatistik 2012'!BW448</f>
        <v>0.83678220349802124</v>
      </c>
      <c r="H489" s="162">
        <f>'Fjärrvärmestatistik 2012'!BX448</f>
        <v>0.16321779650197882</v>
      </c>
      <c r="I489" s="18"/>
      <c r="J489" s="16"/>
      <c r="K489" s="16"/>
      <c r="L489" s="16"/>
      <c r="M489" s="18"/>
      <c r="N489" s="18"/>
      <c r="O489" s="18"/>
      <c r="P489" s="18"/>
      <c r="Q489" s="18"/>
      <c r="R489" s="18"/>
      <c r="S489" s="18"/>
      <c r="T489" s="18"/>
      <c r="U489" s="18"/>
      <c r="V489" s="18"/>
      <c r="W489" s="18"/>
      <c r="X489" s="18"/>
      <c r="Y489" s="18"/>
      <c r="Z489" s="18"/>
      <c r="AA489" s="18"/>
      <c r="AB489" s="18"/>
    </row>
    <row r="490" spans="1:28" ht="15" hidden="1" x14ac:dyDescent="0.25">
      <c r="A490" s="18"/>
      <c r="B490" s="18"/>
      <c r="C490" s="32"/>
      <c r="D490" s="18"/>
      <c r="E490" s="148" t="s">
        <v>263</v>
      </c>
      <c r="F490" s="162">
        <f>'Fjärrvärmestatistik 2012'!BV449</f>
        <v>0</v>
      </c>
      <c r="G490" s="162">
        <f>'Fjärrvärmestatistik 2012'!BW449</f>
        <v>0.86301428982449413</v>
      </c>
      <c r="H490" s="162">
        <f>'Fjärrvärmestatistik 2012'!BX449</f>
        <v>0.1369857101755059</v>
      </c>
      <c r="I490" s="18"/>
      <c r="J490" s="16"/>
      <c r="K490" s="16"/>
      <c r="L490" s="16"/>
      <c r="M490" s="18"/>
      <c r="N490" s="18"/>
      <c r="O490" s="18"/>
      <c r="P490" s="18"/>
      <c r="Q490" s="18"/>
      <c r="R490" s="18"/>
      <c r="S490" s="18"/>
      <c r="T490" s="18"/>
      <c r="U490" s="18"/>
      <c r="V490" s="18"/>
      <c r="W490" s="18"/>
      <c r="X490" s="18"/>
      <c r="Y490" s="18"/>
      <c r="Z490" s="18"/>
      <c r="AA490" s="18"/>
      <c r="AB490" s="18"/>
    </row>
    <row r="491" spans="1:28" ht="15" hidden="1" x14ac:dyDescent="0.25">
      <c r="A491" s="18"/>
      <c r="B491" s="18"/>
      <c r="C491" s="31"/>
      <c r="D491" s="18"/>
      <c r="E491" s="148" t="s">
        <v>468</v>
      </c>
      <c r="F491" s="162">
        <f>'Fjärrvärmestatistik 2012'!BV450</f>
        <v>0</v>
      </c>
      <c r="G491" s="162">
        <f>'Fjärrvärmestatistik 2012'!BW450</f>
        <v>0.55000000000000004</v>
      </c>
      <c r="H491" s="162">
        <f>'Fjärrvärmestatistik 2012'!BX450</f>
        <v>0.45</v>
      </c>
      <c r="I491" s="18"/>
      <c r="J491" s="16"/>
      <c r="K491" s="16"/>
      <c r="L491" s="16"/>
      <c r="M491" s="18"/>
      <c r="N491" s="18"/>
      <c r="O491" s="18"/>
      <c r="P491" s="18"/>
      <c r="Q491" s="18"/>
      <c r="R491" s="18"/>
      <c r="S491" s="18"/>
      <c r="T491" s="18"/>
      <c r="U491" s="18"/>
      <c r="V491" s="18"/>
      <c r="W491" s="18"/>
      <c r="X491" s="18"/>
      <c r="Y491" s="18"/>
      <c r="Z491" s="18"/>
      <c r="AA491" s="18"/>
      <c r="AB491" s="18"/>
    </row>
    <row r="492" spans="1:28" ht="15" hidden="1" x14ac:dyDescent="0.25">
      <c r="A492" s="18"/>
      <c r="B492" s="18"/>
      <c r="C492" s="32"/>
      <c r="D492" s="18"/>
      <c r="E492" s="148" t="s">
        <v>687</v>
      </c>
      <c r="F492" s="162">
        <f>'Fjärrvärmestatistik 2012'!BV451</f>
        <v>0</v>
      </c>
      <c r="G492" s="162">
        <f>'Fjärrvärmestatistik 2012'!BW451</f>
        <v>0.99328358208955225</v>
      </c>
      <c r="H492" s="162">
        <f>'Fjärrvärmestatistik 2012'!BX451</f>
        <v>6.7164179104477629E-3</v>
      </c>
      <c r="I492" s="18"/>
      <c r="J492" s="16"/>
      <c r="K492" s="16"/>
      <c r="L492" s="16"/>
      <c r="M492" s="18"/>
      <c r="N492" s="18"/>
      <c r="O492" s="18"/>
      <c r="P492" s="18"/>
      <c r="Q492" s="18"/>
      <c r="R492" s="18"/>
      <c r="S492" s="18"/>
      <c r="T492" s="18"/>
      <c r="U492" s="18"/>
      <c r="V492" s="18"/>
      <c r="W492" s="18"/>
      <c r="X492" s="18"/>
      <c r="Y492" s="18"/>
      <c r="Z492" s="18"/>
      <c r="AA492" s="18"/>
      <c r="AB492" s="18"/>
    </row>
    <row r="493" spans="1:28" ht="15" hidden="1" x14ac:dyDescent="0.25">
      <c r="A493" s="18"/>
      <c r="B493" s="18"/>
      <c r="C493" s="32"/>
      <c r="D493" s="18"/>
      <c r="E493" s="148" t="s">
        <v>264</v>
      </c>
      <c r="F493" s="162">
        <f>'Fjärrvärmestatistik 2012'!BV452</f>
        <v>0</v>
      </c>
      <c r="G493" s="162">
        <f>'Fjärrvärmestatistik 2012'!BW452</f>
        <v>0</v>
      </c>
      <c r="H493" s="162">
        <f>'Fjärrvärmestatistik 2012'!BX452</f>
        <v>0</v>
      </c>
      <c r="I493" s="18"/>
      <c r="J493" s="16"/>
      <c r="K493" s="16"/>
      <c r="L493" s="16"/>
      <c r="M493" s="18"/>
      <c r="N493" s="18"/>
      <c r="O493" s="18"/>
      <c r="P493" s="18"/>
      <c r="Q493" s="18"/>
      <c r="R493" s="18"/>
      <c r="S493" s="18"/>
      <c r="T493" s="18"/>
      <c r="U493" s="18"/>
      <c r="V493" s="18"/>
      <c r="W493" s="18"/>
      <c r="X493" s="18"/>
      <c r="Y493" s="18"/>
      <c r="Z493" s="18"/>
      <c r="AA493" s="18"/>
      <c r="AB493" s="18"/>
    </row>
    <row r="494" spans="1:28" ht="15" hidden="1" x14ac:dyDescent="0.25">
      <c r="A494" s="18"/>
      <c r="B494" s="18"/>
      <c r="C494" s="32"/>
      <c r="D494" s="18"/>
      <c r="E494" s="148" t="s">
        <v>265</v>
      </c>
      <c r="F494" s="162">
        <f>'Fjärrvärmestatistik 2012'!BV453</f>
        <v>3.0978729043800949E-3</v>
      </c>
      <c r="G494" s="162">
        <f>'Fjärrvärmestatistik 2012'!BW453</f>
        <v>0.9265870386322973</v>
      </c>
      <c r="H494" s="162">
        <f>'Fjärrvärmestatistik 2012'!BX453</f>
        <v>7.0315088463322531E-2</v>
      </c>
      <c r="I494" s="18"/>
      <c r="J494" s="16"/>
      <c r="K494" s="16"/>
      <c r="L494" s="16"/>
      <c r="M494" s="18"/>
      <c r="N494" s="18"/>
      <c r="O494" s="18"/>
      <c r="P494" s="18"/>
      <c r="Q494" s="18"/>
      <c r="R494" s="18"/>
      <c r="S494" s="18"/>
      <c r="T494" s="18"/>
      <c r="U494" s="18"/>
      <c r="V494" s="18"/>
      <c r="W494" s="18"/>
      <c r="X494" s="18"/>
      <c r="Y494" s="18"/>
      <c r="Z494" s="18"/>
      <c r="AA494" s="18"/>
      <c r="AB494" s="18"/>
    </row>
    <row r="495" spans="1:28" ht="15" hidden="1" x14ac:dyDescent="0.25">
      <c r="A495" s="18"/>
      <c r="B495" s="18"/>
      <c r="C495" s="33"/>
      <c r="D495" s="18"/>
      <c r="E495" s="148" t="s">
        <v>266</v>
      </c>
      <c r="F495" s="162">
        <f>'Fjärrvärmestatistik 2012'!BV454</f>
        <v>0</v>
      </c>
      <c r="G495" s="162">
        <f>'Fjärrvärmestatistik 2012'!BW454</f>
        <v>0.99897142857142851</v>
      </c>
      <c r="H495" s="162">
        <f>'Fjärrvärmestatistik 2012'!BX454</f>
        <v>1.0285714285714286E-3</v>
      </c>
      <c r="I495" s="18"/>
      <c r="J495" s="16"/>
      <c r="K495" s="16"/>
      <c r="L495" s="16"/>
      <c r="M495" s="18"/>
      <c r="N495" s="18"/>
      <c r="O495" s="18"/>
      <c r="P495" s="18"/>
      <c r="Q495" s="18"/>
      <c r="R495" s="18"/>
      <c r="S495" s="18"/>
      <c r="T495" s="18"/>
      <c r="U495" s="18"/>
      <c r="V495" s="18"/>
      <c r="W495" s="18"/>
      <c r="X495" s="18"/>
      <c r="Y495" s="18"/>
      <c r="Z495" s="18"/>
      <c r="AA495" s="18"/>
      <c r="AB495" s="18"/>
    </row>
    <row r="496" spans="1:28" ht="15" hidden="1" x14ac:dyDescent="0.25">
      <c r="A496" s="18"/>
      <c r="B496" s="18"/>
      <c r="C496" s="13"/>
      <c r="D496" s="18"/>
      <c r="E496" s="149" t="s">
        <v>347</v>
      </c>
      <c r="F496" s="162">
        <f>'Fjärrvärmestatistik 2012'!BV455</f>
        <v>0</v>
      </c>
      <c r="G496" s="162">
        <f>'Fjärrvärmestatistik 2012'!BW455</f>
        <v>0.95181286549707589</v>
      </c>
      <c r="H496" s="162">
        <f>'Fjärrvärmestatistik 2012'!BX455</f>
        <v>4.818713450292398E-2</v>
      </c>
      <c r="I496" s="18"/>
      <c r="J496" s="16"/>
      <c r="K496" s="16"/>
      <c r="L496" s="16"/>
      <c r="M496" s="18"/>
      <c r="N496" s="18"/>
      <c r="O496" s="18"/>
      <c r="P496" s="18"/>
      <c r="Q496" s="18"/>
      <c r="R496" s="18"/>
      <c r="S496" s="18"/>
      <c r="T496" s="18"/>
      <c r="U496" s="18"/>
      <c r="V496" s="18"/>
      <c r="W496" s="18"/>
      <c r="X496" s="18"/>
      <c r="Y496" s="18"/>
      <c r="Z496" s="18"/>
      <c r="AA496" s="18"/>
      <c r="AB496" s="18"/>
    </row>
    <row r="497" spans="1:32" ht="15" hidden="1" x14ac:dyDescent="0.25">
      <c r="A497" s="18"/>
      <c r="B497" s="18"/>
      <c r="C497" s="13"/>
      <c r="D497" s="18"/>
      <c r="E497" s="149" t="s">
        <v>267</v>
      </c>
      <c r="F497" s="162">
        <f>'Fjärrvärmestatistik 2012'!BV456</f>
        <v>0</v>
      </c>
      <c r="G497" s="162">
        <f>'Fjärrvärmestatistik 2012'!BW456</f>
        <v>0.93465838509316768</v>
      </c>
      <c r="H497" s="162">
        <f>'Fjärrvärmestatistik 2012'!BX456</f>
        <v>6.5341614906832296E-2</v>
      </c>
      <c r="I497" s="18"/>
      <c r="J497" s="16"/>
      <c r="K497" s="16"/>
      <c r="L497" s="16"/>
      <c r="M497" s="18"/>
      <c r="N497" s="18"/>
      <c r="O497" s="18"/>
      <c r="P497" s="18"/>
      <c r="Q497" s="18"/>
      <c r="R497" s="18"/>
      <c r="S497" s="18"/>
      <c r="T497" s="18"/>
      <c r="U497" s="18"/>
      <c r="V497" s="18"/>
      <c r="W497" s="18"/>
      <c r="X497" s="18"/>
      <c r="Y497" s="18"/>
      <c r="Z497" s="18"/>
      <c r="AA497" s="18"/>
      <c r="AB497" s="18"/>
    </row>
    <row r="498" spans="1:32" ht="15" hidden="1" x14ac:dyDescent="0.25">
      <c r="A498" s="18"/>
      <c r="B498" s="18"/>
      <c r="C498" s="13"/>
      <c r="D498" s="18"/>
      <c r="E498" s="149" t="s">
        <v>713</v>
      </c>
      <c r="F498" s="162">
        <f>'Fjärrvärmestatistik 2012'!BV457</f>
        <v>0</v>
      </c>
      <c r="G498" s="162">
        <f>'Fjärrvärmestatistik 2012'!BW457</f>
        <v>0</v>
      </c>
      <c r="H498" s="162">
        <f>'Fjärrvärmestatistik 2012'!BX457</f>
        <v>0</v>
      </c>
      <c r="I498" s="18"/>
      <c r="J498" s="16"/>
      <c r="K498" s="16"/>
      <c r="L498" s="16"/>
      <c r="M498" s="18"/>
      <c r="N498" s="18"/>
      <c r="O498" s="18"/>
      <c r="P498" s="18"/>
      <c r="Q498" s="18"/>
      <c r="R498" s="18"/>
      <c r="S498" s="18"/>
      <c r="T498" s="18"/>
      <c r="U498" s="18"/>
      <c r="V498" s="18"/>
      <c r="W498" s="18"/>
      <c r="X498" s="18"/>
      <c r="Y498" s="18"/>
      <c r="Z498" s="18"/>
      <c r="AA498" s="18"/>
      <c r="AB498" s="18"/>
    </row>
    <row r="499" spans="1:32" ht="15" hidden="1" x14ac:dyDescent="0.25">
      <c r="A499" s="18"/>
      <c r="B499" s="18"/>
      <c r="C499" s="13"/>
      <c r="D499" s="18"/>
      <c r="E499" s="149" t="s">
        <v>268</v>
      </c>
      <c r="F499" s="162">
        <f>'Fjärrvärmestatistik 2012'!BV458</f>
        <v>0</v>
      </c>
      <c r="G499" s="162">
        <f>'Fjärrvärmestatistik 2012'!BW458</f>
        <v>0.877097860062515</v>
      </c>
      <c r="H499" s="162">
        <f>'Fjärrvärmestatistik 2012'!BX458</f>
        <v>0.12290213993748497</v>
      </c>
      <c r="I499" s="18"/>
      <c r="J499" s="16"/>
      <c r="K499" s="16"/>
      <c r="L499" s="16"/>
      <c r="M499" s="18"/>
      <c r="N499" s="18"/>
      <c r="O499" s="18"/>
      <c r="P499" s="18"/>
      <c r="Q499" s="18"/>
      <c r="R499" s="18"/>
      <c r="S499" s="18"/>
      <c r="T499" s="18"/>
      <c r="U499" s="18"/>
      <c r="V499" s="18"/>
      <c r="W499" s="18"/>
      <c r="X499" s="18"/>
      <c r="Y499" s="18"/>
      <c r="Z499" s="18"/>
      <c r="AA499" s="18"/>
      <c r="AB499" s="18"/>
    </row>
    <row r="500" spans="1:32" ht="15" hidden="1" x14ac:dyDescent="0.25">
      <c r="A500" s="18"/>
      <c r="B500" s="18"/>
      <c r="C500" s="13"/>
      <c r="D500" s="18"/>
      <c r="E500" s="149" t="s">
        <v>53</v>
      </c>
      <c r="F500" s="162">
        <f>'Fjärrvärmestatistik 2012'!BV459</f>
        <v>0</v>
      </c>
      <c r="G500" s="162">
        <f>'Fjärrvärmestatistik 2012'!BW459</f>
        <v>0.78671083679500675</v>
      </c>
      <c r="H500" s="162">
        <f>'Fjärrvärmestatistik 2012'!BX459</f>
        <v>0.21328916320499317</v>
      </c>
      <c r="I500" s="18"/>
      <c r="J500" s="16"/>
      <c r="K500" s="16"/>
      <c r="L500" s="16"/>
      <c r="M500" s="18"/>
      <c r="N500" s="18"/>
      <c r="O500" s="18"/>
      <c r="P500" s="18"/>
      <c r="Q500" s="18"/>
      <c r="R500" s="18"/>
      <c r="S500" s="18"/>
      <c r="T500" s="18"/>
      <c r="U500" s="18"/>
      <c r="V500" s="18"/>
      <c r="W500" s="18"/>
      <c r="X500" s="18"/>
      <c r="Y500" s="18"/>
      <c r="Z500" s="18"/>
      <c r="AA500" s="18"/>
      <c r="AB500" s="18"/>
    </row>
    <row r="501" spans="1:32" ht="15" hidden="1" x14ac:dyDescent="0.25">
      <c r="A501" s="18"/>
      <c r="B501" s="18"/>
      <c r="C501" s="13"/>
      <c r="D501" s="18"/>
      <c r="E501" s="149" t="s">
        <v>470</v>
      </c>
      <c r="F501" s="162">
        <f>'Fjärrvärmestatistik 2012'!BV460</f>
        <v>0</v>
      </c>
      <c r="G501" s="162">
        <f>'Fjärrvärmestatistik 2012'!BW460</f>
        <v>0.98766404199475066</v>
      </c>
      <c r="H501" s="162">
        <f>'Fjärrvärmestatistik 2012'!BX460</f>
        <v>1.2335958005249344E-2</v>
      </c>
      <c r="I501" s="18"/>
      <c r="J501" s="16"/>
      <c r="K501" s="16"/>
      <c r="L501" s="16"/>
      <c r="M501" s="18"/>
      <c r="N501" s="18"/>
      <c r="O501" s="18"/>
      <c r="P501" s="18"/>
      <c r="Q501" s="18"/>
      <c r="R501" s="18"/>
      <c r="S501" s="18"/>
      <c r="T501" s="18"/>
      <c r="U501" s="18"/>
      <c r="V501" s="18"/>
      <c r="W501" s="18"/>
      <c r="X501" s="18"/>
      <c r="Y501" s="18"/>
      <c r="Z501" s="18"/>
      <c r="AA501" s="18"/>
      <c r="AB501" s="18"/>
    </row>
    <row r="502" spans="1:32" ht="15" hidden="1" x14ac:dyDescent="0.25">
      <c r="A502" s="18"/>
      <c r="B502" s="18"/>
      <c r="C502" s="13"/>
      <c r="D502" s="18"/>
      <c r="E502" s="149" t="s">
        <v>689</v>
      </c>
      <c r="F502" s="162">
        <f>'Fjärrvärmestatistik 2012'!BV461</f>
        <v>1.9618421697974397E-3</v>
      </c>
      <c r="G502" s="162">
        <f>'Fjärrvärmestatistik 2012'!BW461</f>
        <v>0.90030653783903081</v>
      </c>
      <c r="H502" s="162">
        <f>'Fjärrvärmestatistik 2012'!BX461</f>
        <v>9.7731619991171706E-2</v>
      </c>
      <c r="I502" s="18"/>
      <c r="J502" s="16"/>
      <c r="K502" s="16"/>
      <c r="L502" s="16"/>
      <c r="M502" s="18"/>
      <c r="N502" s="18"/>
      <c r="O502" s="18"/>
      <c r="P502" s="18"/>
      <c r="Q502" s="18"/>
      <c r="R502" s="18"/>
      <c r="S502" s="18"/>
      <c r="T502" s="18"/>
      <c r="U502" s="18"/>
      <c r="V502" s="18"/>
      <c r="W502" s="18"/>
      <c r="X502" s="18"/>
      <c r="Y502" s="18"/>
      <c r="Z502" s="18"/>
      <c r="AA502" s="18"/>
      <c r="AB502" s="18"/>
    </row>
    <row r="503" spans="1:32" ht="15" hidden="1" x14ac:dyDescent="0.25">
      <c r="A503" s="18"/>
      <c r="B503" s="18"/>
      <c r="C503" s="13"/>
      <c r="D503" s="18"/>
      <c r="E503" s="149" t="s">
        <v>269</v>
      </c>
      <c r="F503" s="162">
        <f>'Fjärrvärmestatistik 2012'!BV462</f>
        <v>0</v>
      </c>
      <c r="G503" s="162">
        <f>'Fjärrvärmestatistik 2012'!BW462</f>
        <v>0</v>
      </c>
      <c r="H503" s="162">
        <f>'Fjärrvärmestatistik 2012'!BX462</f>
        <v>0</v>
      </c>
      <c r="I503" s="18"/>
      <c r="J503" s="16"/>
      <c r="K503" s="16"/>
      <c r="L503" s="16"/>
      <c r="M503" s="18"/>
      <c r="N503" s="18"/>
      <c r="O503" s="18"/>
      <c r="P503" s="18"/>
      <c r="Q503" s="18"/>
      <c r="R503" s="18"/>
      <c r="S503" s="18"/>
      <c r="T503" s="18"/>
      <c r="U503" s="18"/>
      <c r="V503" s="18"/>
      <c r="W503" s="18"/>
      <c r="X503" s="18"/>
      <c r="Y503" s="18"/>
      <c r="Z503" s="18"/>
      <c r="AA503" s="18"/>
      <c r="AB503" s="18"/>
    </row>
    <row r="504" spans="1:32" ht="15" hidden="1" x14ac:dyDescent="0.25">
      <c r="A504" s="18"/>
      <c r="B504" s="18"/>
      <c r="C504" s="13"/>
      <c r="D504" s="18"/>
      <c r="E504" s="149" t="s">
        <v>348</v>
      </c>
      <c r="F504" s="162">
        <f>'Fjärrvärmestatistik 2012'!BV463</f>
        <v>0</v>
      </c>
      <c r="G504" s="162">
        <f>'Fjärrvärmestatistik 2012'!BW463</f>
        <v>0.82767527675276753</v>
      </c>
      <c r="H504" s="162">
        <f>'Fjärrvärmestatistik 2012'!BX463</f>
        <v>0.17232472324723244</v>
      </c>
      <c r="I504" s="18"/>
      <c r="J504" s="16"/>
      <c r="K504" s="16"/>
      <c r="L504" s="16"/>
      <c r="M504" s="18"/>
      <c r="N504" s="18"/>
      <c r="O504" s="18"/>
      <c r="P504" s="18"/>
      <c r="Q504" s="18"/>
      <c r="R504" s="18"/>
      <c r="S504" s="18"/>
      <c r="T504" s="18"/>
      <c r="U504" s="18"/>
      <c r="V504" s="18"/>
      <c r="W504" s="18"/>
      <c r="X504" s="18"/>
      <c r="Y504" s="18"/>
      <c r="Z504" s="18"/>
      <c r="AA504" s="18"/>
      <c r="AB504" s="18"/>
    </row>
    <row r="505" spans="1:32" ht="15" hidden="1" x14ac:dyDescent="0.25">
      <c r="A505" s="18"/>
      <c r="B505" s="18"/>
      <c r="C505" s="13"/>
      <c r="D505" s="18"/>
      <c r="E505" s="149" t="s">
        <v>270</v>
      </c>
      <c r="F505" s="162">
        <f>'Fjärrvärmestatistik 2012'!BV464</f>
        <v>0</v>
      </c>
      <c r="G505" s="162">
        <f>'Fjärrvärmestatistik 2012'!BW464</f>
        <v>0</v>
      </c>
      <c r="H505" s="162">
        <f>'Fjärrvärmestatistik 2012'!BX464</f>
        <v>0</v>
      </c>
      <c r="I505" s="18"/>
      <c r="J505" s="16"/>
      <c r="K505" s="16"/>
      <c r="L505" s="16"/>
      <c r="M505" s="18"/>
      <c r="N505" s="18"/>
      <c r="O505" s="18"/>
      <c r="P505" s="18"/>
      <c r="Q505" s="18"/>
      <c r="R505" s="18"/>
      <c r="S505" s="18"/>
      <c r="T505" s="18"/>
      <c r="U505" s="18"/>
      <c r="V505" s="18"/>
      <c r="W505" s="18"/>
      <c r="X505" s="18"/>
      <c r="Y505" s="18"/>
      <c r="Z505" s="18"/>
      <c r="AA505" s="18"/>
      <c r="AB505" s="18"/>
    </row>
    <row r="506" spans="1:32" ht="15" hidden="1" x14ac:dyDescent="0.25">
      <c r="A506" s="18"/>
      <c r="B506" s="18"/>
      <c r="C506" s="13"/>
      <c r="D506" s="18"/>
      <c r="E506" s="149" t="s">
        <v>271</v>
      </c>
      <c r="F506" s="162">
        <f>'Fjärrvärmestatistik 2012'!BV465</f>
        <v>0</v>
      </c>
      <c r="G506" s="162">
        <f>'Fjärrvärmestatistik 2012'!BW465</f>
        <v>0.26600216978573366</v>
      </c>
      <c r="H506" s="162">
        <f>'Fjärrvärmestatistik 2012'!BX465</f>
        <v>0.73399783021426634</v>
      </c>
      <c r="I506" s="18"/>
      <c r="J506" s="16"/>
      <c r="K506" s="16"/>
      <c r="L506" s="16"/>
      <c r="M506" s="18"/>
      <c r="N506" s="18"/>
      <c r="O506" s="18"/>
      <c r="P506" s="18"/>
      <c r="Q506" s="18"/>
      <c r="R506" s="18"/>
      <c r="S506" s="18"/>
      <c r="T506" s="18"/>
      <c r="U506" s="18"/>
      <c r="V506" s="18"/>
      <c r="W506" s="18"/>
      <c r="X506" s="18"/>
      <c r="Y506" s="18"/>
      <c r="Z506" s="18"/>
      <c r="AA506" s="18"/>
      <c r="AB506" s="18"/>
    </row>
    <row r="507" spans="1:32" hidden="1" x14ac:dyDescent="0.2">
      <c r="A507" s="18"/>
      <c r="B507" s="18"/>
      <c r="C507" s="13"/>
      <c r="D507" s="18"/>
      <c r="E507" s="18"/>
      <c r="F507" s="18"/>
      <c r="G507" s="18"/>
      <c r="H507" s="18"/>
      <c r="I507" s="18"/>
      <c r="J507" s="16"/>
      <c r="K507" s="16"/>
      <c r="L507" s="16"/>
      <c r="M507" s="18"/>
      <c r="N507" s="18"/>
      <c r="O507" s="18"/>
      <c r="P507" s="18"/>
      <c r="Q507" s="18"/>
      <c r="R507" s="18"/>
      <c r="S507" s="18"/>
      <c r="T507" s="18"/>
      <c r="U507" s="18"/>
      <c r="V507" s="18"/>
      <c r="W507" s="18"/>
      <c r="X507" s="18"/>
      <c r="Y507" s="18"/>
      <c r="Z507" s="18"/>
      <c r="AA507" s="18"/>
      <c r="AB507" s="18"/>
    </row>
    <row r="508" spans="1:32" x14ac:dyDescent="0.2">
      <c r="A508" s="18"/>
      <c r="B508" s="18"/>
      <c r="C508" s="13"/>
      <c r="D508" s="18"/>
      <c r="E508" s="18"/>
      <c r="F508" s="18"/>
      <c r="G508" s="18"/>
      <c r="H508" s="18"/>
      <c r="I508" s="18"/>
      <c r="J508" s="16"/>
      <c r="K508" s="16"/>
      <c r="L508" s="16"/>
      <c r="M508" s="18"/>
      <c r="N508" s="18"/>
      <c r="O508" s="18"/>
      <c r="P508" s="18"/>
      <c r="Q508" s="18"/>
      <c r="R508" s="18"/>
      <c r="S508" s="18"/>
      <c r="T508" s="18"/>
      <c r="U508" s="18"/>
      <c r="V508" s="18"/>
      <c r="W508" s="18"/>
      <c r="X508" s="18"/>
      <c r="Y508" s="18"/>
      <c r="Z508" s="18"/>
      <c r="AA508" s="18"/>
      <c r="AB508" s="18"/>
      <c r="AC508" s="18"/>
      <c r="AD508" s="18"/>
      <c r="AE508" s="18"/>
      <c r="AF508" s="18"/>
    </row>
    <row r="509" spans="1:32" x14ac:dyDescent="0.2">
      <c r="A509" s="18"/>
      <c r="B509" s="18"/>
      <c r="C509" s="21"/>
      <c r="D509" s="18"/>
      <c r="E509" s="18"/>
      <c r="F509" s="18"/>
      <c r="G509" s="18"/>
      <c r="H509" s="18"/>
      <c r="I509" s="18"/>
      <c r="J509" s="16"/>
      <c r="K509" s="16"/>
      <c r="L509" s="16"/>
      <c r="M509" s="18"/>
      <c r="N509" s="18"/>
      <c r="O509" s="18"/>
      <c r="P509" s="18"/>
      <c r="Q509" s="18"/>
      <c r="R509" s="18"/>
      <c r="S509" s="18"/>
      <c r="T509" s="18"/>
      <c r="U509" s="18"/>
      <c r="V509" s="18"/>
      <c r="W509" s="18"/>
      <c r="X509" s="18"/>
      <c r="Y509" s="18"/>
      <c r="Z509" s="18"/>
      <c r="AA509" s="18"/>
      <c r="AB509" s="18"/>
      <c r="AC509" s="18"/>
      <c r="AD509" s="18"/>
      <c r="AE509" s="18"/>
      <c r="AF509" s="18"/>
    </row>
    <row r="510" spans="1:32" x14ac:dyDescent="0.2">
      <c r="A510" s="18"/>
      <c r="B510" s="18"/>
      <c r="C510" s="21"/>
      <c r="D510" s="18"/>
      <c r="E510" s="18"/>
      <c r="F510" s="18"/>
      <c r="G510" s="18"/>
      <c r="H510" s="18"/>
      <c r="I510" s="18"/>
      <c r="J510" s="16"/>
      <c r="K510" s="16"/>
      <c r="L510" s="16"/>
      <c r="M510" s="18"/>
      <c r="N510" s="18"/>
      <c r="O510" s="18"/>
      <c r="P510" s="18"/>
      <c r="Q510" s="18"/>
      <c r="R510" s="18"/>
      <c r="S510" s="18"/>
      <c r="T510" s="18"/>
      <c r="U510" s="18"/>
      <c r="V510" s="18"/>
      <c r="W510" s="18"/>
      <c r="X510" s="18"/>
      <c r="Y510" s="18"/>
      <c r="Z510" s="18"/>
      <c r="AA510" s="18"/>
      <c r="AB510" s="18"/>
      <c r="AC510" s="18"/>
      <c r="AD510" s="18"/>
      <c r="AE510" s="18"/>
      <c r="AF510" s="18"/>
    </row>
    <row r="511" spans="1:32" x14ac:dyDescent="0.2">
      <c r="A511" s="18"/>
      <c r="B511" s="18"/>
      <c r="C511" s="21"/>
      <c r="D511" s="18"/>
      <c r="E511" s="18"/>
      <c r="F511" s="18"/>
      <c r="G511" s="18"/>
      <c r="H511" s="18"/>
      <c r="I511" s="18"/>
      <c r="J511" s="16"/>
      <c r="K511" s="16"/>
      <c r="L511" s="16"/>
      <c r="M511" s="18"/>
      <c r="N511" s="18"/>
      <c r="O511" s="18"/>
      <c r="P511" s="18"/>
      <c r="Q511" s="18"/>
      <c r="R511" s="18"/>
      <c r="S511" s="18"/>
      <c r="T511" s="18"/>
      <c r="U511" s="18"/>
      <c r="V511" s="18"/>
      <c r="W511" s="18"/>
      <c r="X511" s="18"/>
      <c r="Y511" s="18"/>
      <c r="Z511" s="18"/>
      <c r="AA511" s="18"/>
      <c r="AB511" s="18"/>
      <c r="AC511" s="18"/>
      <c r="AD511" s="18"/>
      <c r="AE511" s="18"/>
      <c r="AF511" s="18"/>
    </row>
    <row r="512" spans="1:32" x14ac:dyDescent="0.2">
      <c r="A512" s="18"/>
      <c r="B512" s="18"/>
      <c r="C512" s="21"/>
      <c r="D512" s="18"/>
      <c r="E512" s="18"/>
      <c r="F512" s="18"/>
      <c r="G512" s="18"/>
      <c r="H512" s="18"/>
      <c r="I512" s="18"/>
      <c r="J512" s="16"/>
      <c r="K512" s="16"/>
      <c r="L512" s="16"/>
      <c r="M512" s="18"/>
      <c r="N512" s="18"/>
      <c r="O512" s="18"/>
      <c r="P512" s="18"/>
      <c r="Q512" s="18"/>
      <c r="R512" s="18"/>
      <c r="S512" s="18"/>
      <c r="T512" s="18"/>
      <c r="U512" s="18"/>
      <c r="V512" s="18"/>
      <c r="W512" s="18"/>
      <c r="X512" s="18"/>
      <c r="Y512" s="18"/>
      <c r="Z512" s="18"/>
      <c r="AA512" s="18"/>
      <c r="AB512" s="18"/>
      <c r="AC512" s="18"/>
      <c r="AD512" s="18"/>
      <c r="AE512" s="18"/>
      <c r="AF512" s="18"/>
    </row>
    <row r="513" spans="1:32" x14ac:dyDescent="0.2">
      <c r="A513" s="18"/>
      <c r="B513" s="18"/>
      <c r="C513" s="21"/>
      <c r="D513" s="18"/>
      <c r="E513" s="18"/>
      <c r="F513" s="18"/>
      <c r="G513" s="18"/>
      <c r="H513" s="18"/>
      <c r="I513" s="18"/>
      <c r="J513" s="16"/>
      <c r="K513" s="16"/>
      <c r="L513" s="16"/>
      <c r="M513" s="18"/>
      <c r="N513" s="18"/>
      <c r="O513" s="18"/>
      <c r="P513" s="18"/>
      <c r="Q513" s="18"/>
      <c r="R513" s="18"/>
      <c r="S513" s="18"/>
      <c r="T513" s="18"/>
      <c r="U513" s="18"/>
      <c r="V513" s="18"/>
      <c r="W513" s="18"/>
      <c r="X513" s="18"/>
      <c r="Y513" s="18"/>
      <c r="Z513" s="18"/>
      <c r="AA513" s="18"/>
      <c r="AB513" s="18"/>
      <c r="AC513" s="18"/>
      <c r="AD513" s="18"/>
      <c r="AE513" s="18"/>
      <c r="AF513" s="18"/>
    </row>
    <row r="514" spans="1:32" x14ac:dyDescent="0.2">
      <c r="A514" s="18"/>
      <c r="B514" s="18"/>
      <c r="C514" s="21"/>
      <c r="D514" s="18"/>
      <c r="E514" s="18"/>
      <c r="F514" s="18"/>
      <c r="G514" s="18"/>
      <c r="H514" s="18"/>
      <c r="I514" s="18"/>
      <c r="J514" s="16"/>
      <c r="K514" s="16"/>
      <c r="L514" s="16"/>
      <c r="M514" s="18"/>
      <c r="N514" s="18"/>
      <c r="O514" s="18"/>
      <c r="P514" s="18"/>
      <c r="Q514" s="18"/>
      <c r="R514" s="18"/>
      <c r="S514" s="18"/>
      <c r="T514" s="18"/>
      <c r="U514" s="18"/>
      <c r="V514" s="18"/>
      <c r="W514" s="18"/>
      <c r="X514" s="18"/>
      <c r="Y514" s="18"/>
      <c r="Z514" s="18"/>
      <c r="AA514" s="18"/>
      <c r="AB514" s="18"/>
      <c r="AC514" s="18"/>
      <c r="AD514" s="18"/>
      <c r="AE514" s="18"/>
      <c r="AF514" s="18"/>
    </row>
    <row r="515" spans="1:32" x14ac:dyDescent="0.2">
      <c r="A515" s="18"/>
      <c r="B515" s="18"/>
      <c r="C515" s="21"/>
      <c r="D515" s="18"/>
      <c r="E515" s="18"/>
      <c r="F515" s="18"/>
      <c r="G515" s="18"/>
      <c r="H515" s="18"/>
      <c r="I515" s="18"/>
      <c r="J515" s="16"/>
      <c r="K515" s="16"/>
      <c r="L515" s="16"/>
      <c r="M515" s="18"/>
      <c r="N515" s="18"/>
      <c r="O515" s="18"/>
      <c r="P515" s="18"/>
      <c r="Q515" s="18"/>
      <c r="R515" s="18"/>
      <c r="S515" s="18"/>
      <c r="T515" s="18"/>
      <c r="U515" s="18"/>
      <c r="V515" s="18"/>
      <c r="W515" s="18"/>
      <c r="X515" s="18"/>
      <c r="Y515" s="18"/>
      <c r="Z515" s="18"/>
      <c r="AA515" s="18"/>
      <c r="AB515" s="18"/>
      <c r="AC515" s="18"/>
      <c r="AD515" s="18"/>
      <c r="AE515" s="18"/>
      <c r="AF515" s="18"/>
    </row>
    <row r="516" spans="1:32" x14ac:dyDescent="0.2">
      <c r="A516" s="18"/>
      <c r="B516" s="18"/>
      <c r="C516" s="21"/>
      <c r="D516" s="18"/>
      <c r="E516" s="18"/>
      <c r="F516" s="18"/>
      <c r="G516" s="18"/>
      <c r="H516" s="18"/>
      <c r="I516" s="18"/>
      <c r="J516" s="16"/>
      <c r="K516" s="16"/>
      <c r="L516" s="16"/>
      <c r="M516" s="18"/>
      <c r="N516" s="18"/>
      <c r="O516" s="18"/>
      <c r="P516" s="18"/>
      <c r="Q516" s="18"/>
      <c r="R516" s="18"/>
      <c r="S516" s="18"/>
      <c r="T516" s="18"/>
      <c r="U516" s="18"/>
      <c r="V516" s="18"/>
      <c r="W516" s="18"/>
      <c r="X516" s="18"/>
      <c r="Y516" s="18"/>
      <c r="Z516" s="18"/>
      <c r="AA516" s="18"/>
      <c r="AB516" s="18"/>
      <c r="AC516" s="18"/>
      <c r="AD516" s="18"/>
      <c r="AE516" s="18"/>
      <c r="AF516" s="18"/>
    </row>
    <row r="517" spans="1:32" x14ac:dyDescent="0.2">
      <c r="A517" s="18"/>
      <c r="B517" s="18"/>
      <c r="C517" s="21"/>
      <c r="D517" s="18"/>
      <c r="E517" s="18"/>
      <c r="F517" s="18"/>
      <c r="G517" s="18"/>
      <c r="H517" s="18"/>
      <c r="I517" s="18"/>
      <c r="J517" s="16"/>
      <c r="K517" s="16"/>
      <c r="L517" s="16"/>
      <c r="M517" s="18"/>
      <c r="N517" s="18"/>
      <c r="O517" s="18"/>
      <c r="P517" s="18"/>
      <c r="Q517" s="18"/>
      <c r="R517" s="18"/>
      <c r="S517" s="18"/>
      <c r="T517" s="18"/>
      <c r="U517" s="18"/>
      <c r="V517" s="18"/>
      <c r="W517" s="18"/>
      <c r="X517" s="18"/>
      <c r="Y517" s="18"/>
      <c r="Z517" s="18"/>
      <c r="AA517" s="18"/>
      <c r="AB517" s="18"/>
      <c r="AC517" s="18"/>
      <c r="AD517" s="18"/>
      <c r="AE517" s="18"/>
      <c r="AF517" s="18"/>
    </row>
    <row r="518" spans="1:32" x14ac:dyDescent="0.2">
      <c r="A518" s="18"/>
      <c r="B518" s="18"/>
      <c r="C518" s="21"/>
      <c r="D518" s="18"/>
      <c r="E518" s="18"/>
      <c r="F518" s="18"/>
      <c r="G518" s="18"/>
      <c r="H518" s="18"/>
      <c r="I518" s="18"/>
      <c r="J518" s="16"/>
      <c r="K518" s="16"/>
      <c r="L518" s="16"/>
      <c r="M518" s="18"/>
      <c r="N518" s="18"/>
      <c r="O518" s="18"/>
      <c r="P518" s="18"/>
      <c r="Q518" s="18"/>
      <c r="R518" s="18"/>
      <c r="S518" s="18"/>
      <c r="T518" s="18"/>
      <c r="U518" s="18"/>
      <c r="V518" s="18"/>
      <c r="W518" s="18"/>
      <c r="X518" s="18"/>
      <c r="Y518" s="18"/>
      <c r="Z518" s="18"/>
      <c r="AA518" s="18"/>
      <c r="AB518" s="18"/>
      <c r="AC518" s="18"/>
      <c r="AD518" s="18"/>
      <c r="AE518" s="18"/>
      <c r="AF518" s="18"/>
    </row>
    <row r="519" spans="1:32" x14ac:dyDescent="0.2">
      <c r="A519" s="18"/>
      <c r="B519" s="18"/>
      <c r="C519" s="21"/>
      <c r="D519" s="18"/>
      <c r="E519" s="18"/>
      <c r="F519" s="18"/>
      <c r="G519" s="18"/>
      <c r="H519" s="18"/>
      <c r="I519" s="18"/>
      <c r="J519" s="16"/>
      <c r="K519" s="16"/>
      <c r="L519" s="16"/>
      <c r="M519" s="18"/>
      <c r="N519" s="18"/>
      <c r="O519" s="18"/>
      <c r="P519" s="18"/>
      <c r="Q519" s="18"/>
      <c r="R519" s="18"/>
      <c r="S519" s="18"/>
      <c r="T519" s="18"/>
      <c r="U519" s="18"/>
      <c r="V519" s="18"/>
      <c r="W519" s="18"/>
      <c r="X519" s="18"/>
      <c r="Y519" s="18"/>
      <c r="Z519" s="18"/>
      <c r="AA519" s="18"/>
      <c r="AB519" s="18"/>
      <c r="AC519" s="18"/>
      <c r="AD519" s="18"/>
      <c r="AE519" s="18"/>
      <c r="AF519" s="18"/>
    </row>
    <row r="520" spans="1:32" x14ac:dyDescent="0.2">
      <c r="A520" s="18"/>
      <c r="B520" s="18"/>
      <c r="C520" s="21"/>
      <c r="D520" s="18"/>
      <c r="E520" s="18"/>
      <c r="F520" s="18"/>
      <c r="G520" s="18"/>
      <c r="H520" s="18"/>
      <c r="I520" s="18"/>
      <c r="J520" s="16"/>
      <c r="K520" s="16"/>
      <c r="L520" s="16"/>
      <c r="M520" s="18"/>
      <c r="N520" s="18"/>
      <c r="O520" s="18"/>
      <c r="P520" s="18"/>
      <c r="Q520" s="18"/>
      <c r="R520" s="18"/>
      <c r="S520" s="18"/>
      <c r="T520" s="18"/>
      <c r="U520" s="18"/>
      <c r="V520" s="18"/>
      <c r="W520" s="18"/>
      <c r="X520" s="18"/>
      <c r="Y520" s="18"/>
      <c r="Z520" s="18"/>
      <c r="AA520" s="18"/>
      <c r="AB520" s="18"/>
      <c r="AC520" s="18"/>
      <c r="AD520" s="18"/>
      <c r="AE520" s="18"/>
      <c r="AF520" s="18"/>
    </row>
    <row r="521" spans="1:32" x14ac:dyDescent="0.2">
      <c r="A521" s="18"/>
      <c r="B521" s="18"/>
      <c r="C521" s="21"/>
      <c r="D521" s="18"/>
      <c r="E521" s="18"/>
      <c r="F521" s="18"/>
      <c r="G521" s="18"/>
      <c r="H521" s="18"/>
      <c r="I521" s="18"/>
      <c r="J521" s="16"/>
      <c r="K521" s="16"/>
      <c r="L521" s="16"/>
      <c r="M521" s="18"/>
      <c r="N521" s="18"/>
      <c r="O521" s="18"/>
      <c r="P521" s="18"/>
      <c r="Q521" s="18"/>
      <c r="R521" s="18"/>
      <c r="S521" s="18"/>
      <c r="T521" s="18"/>
      <c r="U521" s="18"/>
      <c r="V521" s="18"/>
      <c r="W521" s="18"/>
      <c r="X521" s="18"/>
      <c r="Y521" s="18"/>
      <c r="Z521" s="18"/>
      <c r="AA521" s="18"/>
      <c r="AB521" s="18"/>
      <c r="AC521" s="18"/>
      <c r="AD521" s="18"/>
      <c r="AE521" s="18"/>
      <c r="AF521" s="18"/>
    </row>
    <row r="522" spans="1:32" x14ac:dyDescent="0.2">
      <c r="A522" s="18"/>
      <c r="B522" s="18"/>
      <c r="C522" s="21"/>
      <c r="D522" s="18"/>
      <c r="E522" s="18"/>
      <c r="F522" s="18"/>
      <c r="G522" s="18"/>
      <c r="H522" s="18"/>
      <c r="I522" s="18"/>
      <c r="J522" s="16"/>
      <c r="K522" s="16"/>
      <c r="L522" s="16"/>
      <c r="M522" s="18"/>
      <c r="N522" s="18"/>
      <c r="O522" s="18"/>
      <c r="P522" s="18"/>
      <c r="Q522" s="18"/>
      <c r="R522" s="18"/>
      <c r="S522" s="18"/>
      <c r="T522" s="18"/>
      <c r="U522" s="18"/>
      <c r="V522" s="18"/>
      <c r="W522" s="18"/>
      <c r="X522" s="18"/>
      <c r="Y522" s="18"/>
      <c r="Z522" s="18"/>
      <c r="AA522" s="18"/>
      <c r="AB522" s="18"/>
      <c r="AC522" s="18"/>
      <c r="AD522" s="18"/>
      <c r="AE522" s="18"/>
      <c r="AF522" s="18"/>
    </row>
    <row r="523" spans="1:32" x14ac:dyDescent="0.2">
      <c r="A523" s="18"/>
      <c r="B523" s="18"/>
      <c r="C523" s="21"/>
      <c r="D523" s="18"/>
      <c r="E523" s="18"/>
      <c r="F523" s="18"/>
      <c r="G523" s="18"/>
      <c r="H523" s="18"/>
      <c r="I523" s="18"/>
      <c r="J523" s="16"/>
      <c r="K523" s="16"/>
      <c r="L523" s="16"/>
      <c r="M523" s="18"/>
      <c r="N523" s="18"/>
      <c r="O523" s="18"/>
      <c r="P523" s="18"/>
      <c r="Q523" s="18"/>
      <c r="R523" s="18"/>
      <c r="S523" s="18"/>
      <c r="T523" s="18"/>
      <c r="U523" s="18"/>
      <c r="V523" s="18"/>
      <c r="W523" s="18"/>
      <c r="X523" s="18"/>
      <c r="Y523" s="18"/>
      <c r="Z523" s="18"/>
      <c r="AA523" s="18"/>
      <c r="AB523" s="18"/>
      <c r="AC523" s="18"/>
      <c r="AD523" s="18"/>
      <c r="AE523" s="18"/>
      <c r="AF523" s="18"/>
    </row>
    <row r="524" spans="1:32" x14ac:dyDescent="0.2">
      <c r="A524" s="18"/>
      <c r="B524" s="18"/>
      <c r="C524" s="18"/>
      <c r="D524" s="18"/>
      <c r="E524" s="18"/>
      <c r="F524" s="18"/>
      <c r="G524" s="18"/>
      <c r="H524" s="18"/>
      <c r="I524" s="18"/>
      <c r="J524" s="16"/>
      <c r="K524" s="16"/>
      <c r="L524" s="16"/>
      <c r="M524" s="18"/>
      <c r="N524" s="18"/>
      <c r="O524" s="18"/>
      <c r="P524" s="18"/>
      <c r="Q524" s="18"/>
      <c r="R524" s="18"/>
      <c r="S524" s="18"/>
      <c r="T524" s="18"/>
      <c r="U524" s="18"/>
      <c r="V524" s="18"/>
      <c r="W524" s="18"/>
      <c r="X524" s="18"/>
      <c r="Y524" s="18"/>
      <c r="Z524" s="18"/>
      <c r="AA524" s="18"/>
      <c r="AB524" s="18"/>
      <c r="AC524" s="18"/>
      <c r="AD524" s="18"/>
      <c r="AE524" s="18"/>
      <c r="AF524" s="18"/>
    </row>
    <row r="525" spans="1:32" x14ac:dyDescent="0.2">
      <c r="A525" s="18"/>
      <c r="B525" s="18"/>
      <c r="C525" s="18"/>
      <c r="D525" s="18"/>
      <c r="E525" s="18"/>
      <c r="F525" s="18"/>
      <c r="G525" s="18"/>
      <c r="H525" s="18"/>
      <c r="I525" s="18"/>
      <c r="J525" s="16"/>
      <c r="K525" s="16"/>
      <c r="L525" s="16"/>
      <c r="M525" s="18"/>
      <c r="N525" s="18"/>
      <c r="O525" s="18"/>
      <c r="P525" s="18"/>
      <c r="Q525" s="18"/>
      <c r="R525" s="18"/>
      <c r="S525" s="18"/>
      <c r="T525" s="18"/>
      <c r="U525" s="18"/>
      <c r="V525" s="18"/>
      <c r="W525" s="18"/>
      <c r="X525" s="18"/>
      <c r="Y525" s="18"/>
      <c r="Z525" s="18"/>
      <c r="AA525" s="18"/>
      <c r="AB525" s="18"/>
      <c r="AC525" s="18"/>
      <c r="AD525" s="18"/>
      <c r="AE525" s="18"/>
      <c r="AF525" s="18"/>
    </row>
    <row r="526" spans="1:32" x14ac:dyDescent="0.2">
      <c r="A526" s="18"/>
      <c r="B526" s="18"/>
      <c r="C526" s="18"/>
      <c r="D526" s="18"/>
      <c r="E526" s="18"/>
      <c r="F526" s="18"/>
      <c r="G526" s="18"/>
      <c r="H526" s="18"/>
      <c r="I526" s="18"/>
      <c r="J526" s="16"/>
      <c r="K526" s="16"/>
      <c r="L526" s="16"/>
      <c r="M526" s="18"/>
      <c r="N526" s="18"/>
      <c r="O526" s="18"/>
      <c r="P526" s="18"/>
      <c r="Q526" s="18"/>
      <c r="R526" s="18"/>
      <c r="S526" s="18"/>
      <c r="T526" s="18"/>
      <c r="U526" s="18"/>
      <c r="V526" s="18"/>
      <c r="W526" s="18"/>
      <c r="X526" s="18"/>
      <c r="Y526" s="18"/>
      <c r="Z526" s="18"/>
      <c r="AA526" s="18"/>
      <c r="AB526" s="18"/>
      <c r="AC526" s="18"/>
      <c r="AD526" s="18"/>
      <c r="AE526" s="18"/>
      <c r="AF526" s="18"/>
    </row>
    <row r="527" spans="1:32" x14ac:dyDescent="0.2">
      <c r="A527" s="18"/>
      <c r="B527" s="18"/>
      <c r="C527" s="18"/>
      <c r="D527" s="18"/>
      <c r="E527" s="18"/>
      <c r="F527" s="18"/>
      <c r="G527" s="18"/>
      <c r="H527" s="18"/>
      <c r="I527" s="18"/>
      <c r="J527" s="16"/>
      <c r="K527" s="16"/>
      <c r="L527" s="16"/>
      <c r="M527" s="18"/>
      <c r="N527" s="18"/>
      <c r="O527" s="18"/>
      <c r="P527" s="18"/>
      <c r="Q527" s="18"/>
      <c r="R527" s="18"/>
      <c r="S527" s="18"/>
      <c r="T527" s="18"/>
      <c r="U527" s="18"/>
      <c r="V527" s="18"/>
      <c r="W527" s="18"/>
      <c r="X527" s="18"/>
      <c r="Y527" s="18"/>
      <c r="Z527" s="18"/>
      <c r="AA527" s="18"/>
      <c r="AB527" s="18"/>
      <c r="AC527" s="18"/>
      <c r="AD527" s="18"/>
      <c r="AE527" s="18"/>
      <c r="AF527" s="18"/>
    </row>
    <row r="528" spans="1:32" x14ac:dyDescent="0.2">
      <c r="A528" s="18"/>
      <c r="B528" s="18"/>
      <c r="C528" s="18"/>
      <c r="D528" s="18"/>
      <c r="E528" s="18"/>
      <c r="F528" s="18"/>
      <c r="G528" s="18"/>
      <c r="H528" s="18"/>
      <c r="I528" s="18"/>
      <c r="J528" s="16"/>
      <c r="K528" s="16"/>
      <c r="L528" s="16"/>
      <c r="M528" s="18"/>
      <c r="N528" s="18"/>
      <c r="O528" s="18"/>
      <c r="P528" s="18"/>
      <c r="Q528" s="18"/>
      <c r="R528" s="18"/>
      <c r="S528" s="18"/>
      <c r="T528" s="18"/>
      <c r="U528" s="18"/>
      <c r="V528" s="18"/>
      <c r="W528" s="18"/>
      <c r="X528" s="18"/>
      <c r="Y528" s="18"/>
      <c r="Z528" s="18"/>
      <c r="AA528" s="18"/>
      <c r="AB528" s="18"/>
      <c r="AC528" s="18"/>
      <c r="AD528" s="18"/>
      <c r="AE528" s="18"/>
      <c r="AF528" s="18"/>
    </row>
    <row r="529" spans="1:32" x14ac:dyDescent="0.2">
      <c r="A529" s="18"/>
      <c r="B529" s="18"/>
      <c r="C529" s="18"/>
      <c r="D529" s="18"/>
      <c r="E529" s="18"/>
      <c r="F529" s="18"/>
      <c r="G529" s="18"/>
      <c r="H529" s="18"/>
      <c r="I529" s="18"/>
      <c r="J529" s="16"/>
      <c r="K529" s="16"/>
      <c r="L529" s="16"/>
      <c r="M529" s="18"/>
      <c r="N529" s="18"/>
      <c r="O529" s="18"/>
      <c r="P529" s="18"/>
      <c r="Q529" s="18"/>
      <c r="R529" s="18"/>
      <c r="S529" s="18"/>
      <c r="T529" s="18"/>
      <c r="U529" s="18"/>
      <c r="V529" s="18"/>
      <c r="W529" s="18"/>
      <c r="X529" s="18"/>
      <c r="Y529" s="18"/>
      <c r="Z529" s="18"/>
      <c r="AA529" s="18"/>
      <c r="AB529" s="18"/>
      <c r="AC529" s="18"/>
      <c r="AD529" s="18"/>
      <c r="AE529" s="18"/>
      <c r="AF529" s="18"/>
    </row>
    <row r="530" spans="1:32" x14ac:dyDescent="0.2">
      <c r="A530" s="18"/>
      <c r="B530" s="18"/>
      <c r="C530" s="18"/>
      <c r="D530" s="18"/>
      <c r="E530" s="18"/>
      <c r="F530" s="18"/>
      <c r="G530" s="18"/>
      <c r="H530" s="18"/>
      <c r="I530" s="18"/>
      <c r="J530" s="16"/>
      <c r="K530" s="16"/>
      <c r="L530" s="16"/>
      <c r="M530" s="18"/>
      <c r="N530" s="18"/>
      <c r="O530" s="18"/>
      <c r="P530" s="18"/>
      <c r="Q530" s="18"/>
      <c r="R530" s="18"/>
      <c r="S530" s="18"/>
      <c r="T530" s="18"/>
      <c r="U530" s="18"/>
      <c r="V530" s="18"/>
      <c r="W530" s="18"/>
      <c r="X530" s="18"/>
      <c r="Y530" s="18"/>
      <c r="Z530" s="18"/>
      <c r="AA530" s="18"/>
      <c r="AB530" s="18"/>
      <c r="AC530" s="18"/>
      <c r="AD530" s="18"/>
      <c r="AE530" s="18"/>
      <c r="AF530" s="18"/>
    </row>
    <row r="531" spans="1:32" x14ac:dyDescent="0.2">
      <c r="A531" s="18"/>
      <c r="B531" s="18"/>
      <c r="C531" s="18"/>
      <c r="D531" s="18"/>
      <c r="E531" s="18"/>
      <c r="F531" s="18"/>
      <c r="G531" s="18"/>
      <c r="H531" s="18"/>
      <c r="I531" s="18"/>
      <c r="J531" s="16"/>
      <c r="K531" s="16"/>
      <c r="L531" s="16"/>
      <c r="M531" s="18"/>
      <c r="N531" s="18"/>
      <c r="O531" s="18"/>
      <c r="P531" s="18"/>
      <c r="Q531" s="18"/>
      <c r="R531" s="18"/>
      <c r="S531" s="18"/>
      <c r="T531" s="18"/>
      <c r="U531" s="18"/>
      <c r="V531" s="18"/>
      <c r="W531" s="18"/>
      <c r="X531" s="18"/>
      <c r="Y531" s="18"/>
      <c r="Z531" s="18"/>
      <c r="AA531" s="18"/>
      <c r="AB531" s="18"/>
      <c r="AC531" s="18"/>
      <c r="AD531" s="18"/>
      <c r="AE531" s="18"/>
      <c r="AF531" s="18"/>
    </row>
    <row r="532" spans="1:32" x14ac:dyDescent="0.2">
      <c r="A532" s="18"/>
      <c r="B532" s="18"/>
      <c r="C532" s="18"/>
      <c r="D532" s="18"/>
      <c r="E532" s="18"/>
      <c r="F532" s="18"/>
      <c r="G532" s="18"/>
      <c r="H532" s="18"/>
      <c r="I532" s="18"/>
      <c r="J532" s="16"/>
      <c r="K532" s="16"/>
      <c r="L532" s="16"/>
      <c r="M532" s="18"/>
      <c r="N532" s="18"/>
      <c r="O532" s="18"/>
      <c r="P532" s="18"/>
      <c r="Q532" s="18"/>
      <c r="R532" s="18"/>
      <c r="S532" s="18"/>
      <c r="T532" s="18"/>
      <c r="U532" s="18"/>
      <c r="V532" s="18"/>
      <c r="W532" s="18"/>
      <c r="X532" s="18"/>
      <c r="Y532" s="18"/>
      <c r="Z532" s="18"/>
      <c r="AA532" s="18"/>
      <c r="AB532" s="18"/>
      <c r="AC532" s="18"/>
      <c r="AD532" s="18"/>
      <c r="AE532" s="18"/>
      <c r="AF532" s="18"/>
    </row>
    <row r="533" spans="1:32" x14ac:dyDescent="0.2">
      <c r="A533" s="18"/>
      <c r="B533" s="18"/>
      <c r="C533" s="18"/>
      <c r="D533" s="18"/>
      <c r="E533" s="18"/>
      <c r="F533" s="18"/>
      <c r="G533" s="18"/>
      <c r="H533" s="18"/>
      <c r="I533" s="18"/>
      <c r="J533" s="16"/>
      <c r="K533" s="16"/>
      <c r="L533" s="16"/>
      <c r="M533" s="18"/>
      <c r="N533" s="18"/>
      <c r="O533" s="18"/>
      <c r="P533" s="18"/>
      <c r="Q533" s="18"/>
      <c r="R533" s="18"/>
      <c r="S533" s="18"/>
      <c r="T533" s="18"/>
      <c r="U533" s="18"/>
      <c r="V533" s="18"/>
      <c r="W533" s="18"/>
      <c r="X533" s="18"/>
      <c r="Y533" s="18"/>
      <c r="Z533" s="18"/>
      <c r="AA533" s="18"/>
      <c r="AB533" s="18"/>
      <c r="AC533" s="18"/>
      <c r="AD533" s="18"/>
      <c r="AE533" s="18"/>
      <c r="AF533" s="18"/>
    </row>
    <row r="534" spans="1:32" x14ac:dyDescent="0.2">
      <c r="A534" s="18"/>
      <c r="B534" s="18"/>
      <c r="C534" s="18"/>
      <c r="D534" s="18"/>
      <c r="E534" s="18"/>
      <c r="F534" s="18"/>
      <c r="G534" s="18"/>
      <c r="H534" s="18"/>
      <c r="I534" s="18"/>
      <c r="J534" s="16"/>
      <c r="K534" s="16"/>
      <c r="L534" s="16"/>
      <c r="M534" s="18"/>
      <c r="N534" s="18"/>
      <c r="O534" s="18"/>
      <c r="P534" s="18"/>
      <c r="Q534" s="18"/>
      <c r="R534" s="18"/>
      <c r="S534" s="18"/>
      <c r="T534" s="18"/>
      <c r="U534" s="18"/>
      <c r="V534" s="18"/>
      <c r="W534" s="18"/>
      <c r="X534" s="18"/>
      <c r="Y534" s="18"/>
      <c r="Z534" s="18"/>
      <c r="AA534" s="18"/>
      <c r="AB534" s="18"/>
      <c r="AC534" s="18"/>
      <c r="AD534" s="18"/>
      <c r="AE534" s="18"/>
      <c r="AF534" s="18"/>
    </row>
    <row r="535" spans="1:32" x14ac:dyDescent="0.2">
      <c r="A535" s="18"/>
      <c r="B535" s="18"/>
      <c r="C535" s="18"/>
      <c r="D535" s="18"/>
      <c r="E535" s="18"/>
      <c r="F535" s="18"/>
      <c r="G535" s="18"/>
      <c r="H535" s="18"/>
      <c r="I535" s="18"/>
      <c r="J535" s="16"/>
      <c r="K535" s="16"/>
      <c r="L535" s="16"/>
      <c r="M535" s="18"/>
      <c r="N535" s="18"/>
      <c r="O535" s="18"/>
      <c r="P535" s="18"/>
      <c r="Q535" s="18"/>
      <c r="R535" s="18"/>
      <c r="S535" s="18"/>
      <c r="T535" s="18"/>
      <c r="U535" s="18"/>
      <c r="V535" s="18"/>
      <c r="W535" s="18"/>
      <c r="X535" s="18"/>
      <c r="Y535" s="18"/>
      <c r="Z535" s="18"/>
      <c r="AA535" s="18"/>
      <c r="AB535" s="18"/>
      <c r="AC535" s="18"/>
      <c r="AD535" s="18"/>
      <c r="AE535" s="18"/>
      <c r="AF535" s="18"/>
    </row>
    <row r="536" spans="1:32" x14ac:dyDescent="0.2">
      <c r="A536" s="18"/>
      <c r="B536" s="18"/>
      <c r="C536" s="18"/>
      <c r="D536" s="18"/>
      <c r="E536" s="18"/>
      <c r="F536" s="18"/>
      <c r="G536" s="18"/>
      <c r="H536" s="18"/>
      <c r="I536" s="18"/>
      <c r="J536" s="16"/>
      <c r="K536" s="16"/>
      <c r="L536" s="16"/>
      <c r="M536" s="18"/>
      <c r="N536" s="18"/>
      <c r="O536" s="18"/>
      <c r="P536" s="18"/>
      <c r="Q536" s="18"/>
      <c r="R536" s="18"/>
      <c r="S536" s="18"/>
      <c r="T536" s="18"/>
      <c r="U536" s="18"/>
      <c r="V536" s="18"/>
      <c r="W536" s="18"/>
      <c r="X536" s="18"/>
      <c r="Y536" s="18"/>
      <c r="Z536" s="18"/>
      <c r="AA536" s="18"/>
      <c r="AB536" s="18"/>
      <c r="AC536" s="18"/>
      <c r="AD536" s="18"/>
      <c r="AE536" s="18"/>
      <c r="AF536" s="18"/>
    </row>
    <row r="537" spans="1:32" x14ac:dyDescent="0.2">
      <c r="A537" s="18"/>
      <c r="B537" s="18"/>
      <c r="C537" s="18"/>
      <c r="D537" s="18"/>
      <c r="E537" s="18"/>
      <c r="F537" s="18"/>
      <c r="G537" s="18"/>
      <c r="H537" s="18"/>
      <c r="I537" s="18"/>
      <c r="J537" s="16"/>
      <c r="K537" s="16"/>
      <c r="L537" s="16"/>
      <c r="M537" s="18"/>
      <c r="N537" s="18"/>
      <c r="O537" s="18"/>
      <c r="P537" s="18"/>
      <c r="Q537" s="18"/>
      <c r="R537" s="18"/>
      <c r="S537" s="18"/>
      <c r="T537" s="18"/>
      <c r="U537" s="18"/>
      <c r="V537" s="18"/>
      <c r="W537" s="18"/>
      <c r="X537" s="18"/>
      <c r="Y537" s="18"/>
      <c r="Z537" s="18"/>
      <c r="AA537" s="18"/>
      <c r="AB537" s="18"/>
      <c r="AC537" s="18"/>
      <c r="AD537" s="18"/>
      <c r="AE537" s="18"/>
      <c r="AF537" s="18"/>
    </row>
    <row r="538" spans="1:32" x14ac:dyDescent="0.2">
      <c r="A538" s="18"/>
      <c r="B538" s="18"/>
      <c r="C538" s="18"/>
      <c r="D538" s="18"/>
      <c r="E538" s="18"/>
      <c r="F538" s="18"/>
      <c r="G538" s="18"/>
      <c r="H538" s="18"/>
      <c r="I538" s="18"/>
      <c r="J538" s="16"/>
      <c r="K538" s="16"/>
      <c r="L538" s="16"/>
      <c r="M538" s="18"/>
      <c r="N538" s="18"/>
      <c r="O538" s="18"/>
      <c r="P538" s="18"/>
      <c r="Q538" s="18"/>
      <c r="R538" s="18"/>
      <c r="S538" s="18"/>
      <c r="T538" s="18"/>
      <c r="U538" s="18"/>
      <c r="V538" s="18"/>
      <c r="W538" s="18"/>
      <c r="X538" s="18"/>
      <c r="Y538" s="18"/>
      <c r="Z538" s="18"/>
      <c r="AA538" s="18"/>
      <c r="AB538" s="18"/>
      <c r="AC538" s="18"/>
      <c r="AD538" s="18"/>
      <c r="AE538" s="18"/>
      <c r="AF538" s="18"/>
    </row>
    <row r="539" spans="1:32" x14ac:dyDescent="0.2">
      <c r="A539" s="18"/>
      <c r="B539" s="18"/>
      <c r="C539" s="18"/>
      <c r="D539" s="18"/>
      <c r="E539" s="18"/>
      <c r="F539" s="18"/>
      <c r="G539" s="18"/>
      <c r="H539" s="18"/>
      <c r="I539" s="18"/>
      <c r="J539" s="16"/>
      <c r="K539" s="16"/>
      <c r="L539" s="16"/>
      <c r="M539" s="18"/>
      <c r="N539" s="18"/>
      <c r="O539" s="18"/>
      <c r="P539" s="18"/>
      <c r="Q539" s="18"/>
      <c r="R539" s="18"/>
      <c r="S539" s="18"/>
      <c r="T539" s="18"/>
      <c r="U539" s="18"/>
      <c r="V539" s="18"/>
      <c r="W539" s="18"/>
      <c r="X539" s="18"/>
      <c r="Y539" s="18"/>
      <c r="Z539" s="18"/>
      <c r="AA539" s="18"/>
      <c r="AB539" s="18"/>
      <c r="AC539" s="18"/>
      <c r="AD539" s="18"/>
      <c r="AE539" s="18"/>
      <c r="AF539" s="18"/>
    </row>
    <row r="540" spans="1:32" x14ac:dyDescent="0.2">
      <c r="A540" s="18"/>
      <c r="B540" s="18"/>
      <c r="C540" s="18"/>
      <c r="D540" s="18"/>
      <c r="E540" s="18"/>
      <c r="F540" s="18"/>
      <c r="G540" s="18"/>
      <c r="H540" s="18"/>
      <c r="I540" s="18"/>
      <c r="J540" s="16"/>
      <c r="K540" s="16"/>
      <c r="L540" s="16"/>
      <c r="M540" s="18"/>
      <c r="N540" s="18"/>
      <c r="O540" s="18"/>
      <c r="P540" s="18"/>
      <c r="Q540" s="18"/>
      <c r="R540" s="18"/>
      <c r="S540" s="18"/>
      <c r="T540" s="18"/>
      <c r="U540" s="18"/>
      <c r="V540" s="18"/>
      <c r="W540" s="18"/>
      <c r="X540" s="18"/>
      <c r="Y540" s="18"/>
      <c r="Z540" s="18"/>
      <c r="AA540" s="18"/>
      <c r="AB540" s="18"/>
      <c r="AC540" s="18"/>
      <c r="AD540" s="18"/>
      <c r="AE540" s="18"/>
      <c r="AF540" s="18"/>
    </row>
    <row r="541" spans="1:32" x14ac:dyDescent="0.2">
      <c r="A541" s="18"/>
      <c r="B541" s="18"/>
      <c r="C541" s="18"/>
      <c r="D541" s="18"/>
      <c r="E541" s="18"/>
      <c r="F541" s="18"/>
      <c r="G541" s="18"/>
      <c r="H541" s="18"/>
      <c r="I541" s="18"/>
      <c r="J541" s="16"/>
      <c r="K541" s="16"/>
      <c r="L541" s="16"/>
      <c r="M541" s="18"/>
      <c r="N541" s="18"/>
      <c r="O541" s="18"/>
      <c r="P541" s="18"/>
      <c r="Q541" s="18"/>
      <c r="R541" s="18"/>
      <c r="S541" s="18"/>
      <c r="T541" s="18"/>
      <c r="U541" s="18"/>
      <c r="V541" s="18"/>
      <c r="W541" s="18"/>
      <c r="X541" s="18"/>
      <c r="Y541" s="18"/>
      <c r="Z541" s="18"/>
      <c r="AA541" s="18"/>
      <c r="AB541" s="18"/>
      <c r="AC541" s="18"/>
      <c r="AD541" s="18"/>
      <c r="AE541" s="18"/>
      <c r="AF541" s="18"/>
    </row>
    <row r="542" spans="1:32" x14ac:dyDescent="0.2">
      <c r="A542" s="18"/>
      <c r="B542" s="18"/>
      <c r="C542" s="18"/>
      <c r="D542" s="18"/>
      <c r="E542" s="18"/>
      <c r="F542" s="18"/>
      <c r="G542" s="18"/>
      <c r="H542" s="18"/>
      <c r="I542" s="18"/>
      <c r="J542" s="16"/>
      <c r="K542" s="16"/>
      <c r="L542" s="16"/>
      <c r="M542" s="18"/>
      <c r="N542" s="18"/>
      <c r="O542" s="18"/>
      <c r="P542" s="18"/>
      <c r="Q542" s="18"/>
      <c r="R542" s="18"/>
      <c r="S542" s="18"/>
      <c r="T542" s="18"/>
      <c r="U542" s="18"/>
      <c r="V542" s="18"/>
      <c r="W542" s="18"/>
      <c r="X542" s="18"/>
      <c r="Y542" s="18"/>
      <c r="Z542" s="18"/>
      <c r="AA542" s="18"/>
      <c r="AB542" s="18"/>
      <c r="AC542" s="18"/>
      <c r="AD542" s="18"/>
      <c r="AE542" s="18"/>
      <c r="AF542" s="18"/>
    </row>
    <row r="543" spans="1:32" x14ac:dyDescent="0.2">
      <c r="A543" s="18"/>
      <c r="B543" s="18"/>
      <c r="C543" s="18"/>
      <c r="D543" s="18"/>
      <c r="E543" s="18"/>
      <c r="F543" s="18"/>
      <c r="G543" s="18"/>
      <c r="H543" s="18"/>
      <c r="I543" s="18"/>
      <c r="J543" s="16"/>
      <c r="K543" s="16"/>
      <c r="L543" s="16"/>
      <c r="M543" s="18"/>
      <c r="N543" s="18"/>
      <c r="O543" s="18"/>
      <c r="P543" s="18"/>
      <c r="Q543" s="18"/>
      <c r="R543" s="18"/>
      <c r="S543" s="18"/>
      <c r="T543" s="18"/>
      <c r="U543" s="18"/>
      <c r="V543" s="18"/>
      <c r="W543" s="18"/>
      <c r="X543" s="18"/>
      <c r="Y543" s="18"/>
      <c r="Z543" s="18"/>
      <c r="AA543" s="18"/>
      <c r="AB543" s="18"/>
      <c r="AC543" s="18"/>
      <c r="AD543" s="18"/>
      <c r="AE543" s="18"/>
      <c r="AF543" s="18"/>
    </row>
    <row r="544" spans="1:32" x14ac:dyDescent="0.2">
      <c r="A544" s="18"/>
      <c r="B544" s="18"/>
      <c r="C544" s="18"/>
      <c r="D544" s="18"/>
      <c r="E544" s="18"/>
      <c r="F544" s="18"/>
      <c r="G544" s="18"/>
      <c r="H544" s="18"/>
      <c r="I544" s="18"/>
      <c r="J544" s="16"/>
      <c r="K544" s="16"/>
      <c r="L544" s="16"/>
      <c r="M544" s="18"/>
      <c r="N544" s="18"/>
      <c r="O544" s="18"/>
      <c r="P544" s="18"/>
      <c r="Q544" s="18"/>
      <c r="R544" s="18"/>
      <c r="S544" s="18"/>
      <c r="T544" s="18"/>
      <c r="U544" s="18"/>
      <c r="V544" s="18"/>
      <c r="W544" s="18"/>
      <c r="X544" s="18"/>
      <c r="Y544" s="18"/>
      <c r="Z544" s="18"/>
      <c r="AA544" s="18"/>
      <c r="AB544" s="18"/>
      <c r="AC544" s="18"/>
      <c r="AD544" s="18"/>
      <c r="AE544" s="18"/>
      <c r="AF544" s="18"/>
    </row>
    <row r="545" spans="1:32" x14ac:dyDescent="0.2">
      <c r="A545" s="18"/>
      <c r="B545" s="18"/>
      <c r="C545" s="18"/>
      <c r="D545" s="18"/>
      <c r="E545" s="18"/>
      <c r="F545" s="18"/>
      <c r="G545" s="18"/>
      <c r="H545" s="18"/>
      <c r="I545" s="18"/>
      <c r="J545" s="16"/>
      <c r="K545" s="16"/>
      <c r="L545" s="16"/>
      <c r="M545" s="18"/>
      <c r="N545" s="18"/>
      <c r="O545" s="18"/>
      <c r="P545" s="18"/>
      <c r="Q545" s="18"/>
      <c r="R545" s="18"/>
      <c r="S545" s="18"/>
      <c r="T545" s="18"/>
      <c r="U545" s="18"/>
      <c r="V545" s="18"/>
      <c r="W545" s="18"/>
      <c r="X545" s="18"/>
      <c r="Y545" s="18"/>
      <c r="Z545" s="18"/>
      <c r="AA545" s="18"/>
      <c r="AB545" s="18"/>
      <c r="AC545" s="18"/>
      <c r="AD545" s="18"/>
      <c r="AE545" s="18"/>
      <c r="AF545" s="18"/>
    </row>
    <row r="546" spans="1:32" x14ac:dyDescent="0.2">
      <c r="A546" s="18"/>
      <c r="B546" s="18"/>
      <c r="C546" s="18"/>
      <c r="D546" s="18"/>
      <c r="E546" s="18"/>
      <c r="F546" s="18"/>
      <c r="G546" s="18"/>
      <c r="H546" s="18"/>
      <c r="I546" s="18"/>
      <c r="J546" s="16"/>
      <c r="K546" s="16"/>
      <c r="L546" s="16"/>
      <c r="M546" s="18"/>
      <c r="N546" s="18"/>
      <c r="O546" s="18"/>
      <c r="P546" s="18"/>
      <c r="Q546" s="18"/>
      <c r="R546" s="18"/>
      <c r="S546" s="18"/>
      <c r="T546" s="18"/>
      <c r="U546" s="18"/>
      <c r="V546" s="18"/>
      <c r="W546" s="18"/>
      <c r="X546" s="18"/>
      <c r="Y546" s="18"/>
      <c r="Z546" s="18"/>
      <c r="AA546" s="18"/>
      <c r="AB546" s="18"/>
      <c r="AC546" s="18"/>
      <c r="AD546" s="18"/>
      <c r="AE546" s="18"/>
      <c r="AF546" s="18"/>
    </row>
    <row r="547" spans="1:32" x14ac:dyDescent="0.2">
      <c r="A547" s="18"/>
      <c r="B547" s="18"/>
      <c r="C547" s="18"/>
      <c r="D547" s="18"/>
      <c r="E547" s="18"/>
      <c r="F547" s="18"/>
      <c r="G547" s="18"/>
      <c r="H547" s="18"/>
      <c r="I547" s="18"/>
      <c r="J547" s="16"/>
      <c r="K547" s="16"/>
      <c r="L547" s="16"/>
      <c r="M547" s="18"/>
      <c r="N547" s="18"/>
      <c r="O547" s="18"/>
      <c r="P547" s="18"/>
      <c r="Q547" s="18"/>
      <c r="R547" s="18"/>
      <c r="S547" s="18"/>
      <c r="T547" s="18"/>
      <c r="U547" s="18"/>
      <c r="V547" s="18"/>
      <c r="W547" s="18"/>
      <c r="X547" s="18"/>
      <c r="Y547" s="18"/>
      <c r="Z547" s="18"/>
      <c r="AA547" s="18"/>
      <c r="AB547" s="18"/>
      <c r="AC547" s="18"/>
      <c r="AD547" s="18"/>
      <c r="AE547" s="18"/>
      <c r="AF547" s="18"/>
    </row>
    <row r="548" spans="1:32" x14ac:dyDescent="0.2">
      <c r="A548" s="18"/>
      <c r="B548" s="18"/>
      <c r="C548" s="18"/>
      <c r="D548" s="18"/>
      <c r="E548" s="18"/>
      <c r="F548" s="18"/>
      <c r="G548" s="18"/>
      <c r="H548" s="18"/>
      <c r="I548" s="18"/>
      <c r="J548" s="16"/>
      <c r="K548" s="16"/>
      <c r="L548" s="16"/>
      <c r="M548" s="18"/>
      <c r="N548" s="18"/>
      <c r="O548" s="18"/>
      <c r="P548" s="18"/>
      <c r="Q548" s="18"/>
      <c r="R548" s="18"/>
      <c r="S548" s="18"/>
      <c r="T548" s="18"/>
      <c r="U548" s="18"/>
      <c r="V548" s="18"/>
      <c r="W548" s="18"/>
      <c r="X548" s="18"/>
      <c r="Y548" s="18"/>
      <c r="Z548" s="18"/>
      <c r="AA548" s="18"/>
      <c r="AB548" s="18"/>
      <c r="AC548" s="18"/>
      <c r="AD548" s="18"/>
      <c r="AE548" s="18"/>
      <c r="AF548" s="18"/>
    </row>
    <row r="549" spans="1:32" x14ac:dyDescent="0.2">
      <c r="A549" s="18"/>
      <c r="B549" s="18"/>
      <c r="C549" s="18"/>
      <c r="D549" s="18"/>
      <c r="E549" s="18"/>
      <c r="F549" s="18"/>
      <c r="G549" s="18"/>
      <c r="H549" s="18"/>
      <c r="I549" s="18"/>
      <c r="J549" s="16"/>
      <c r="K549" s="16"/>
      <c r="L549" s="16"/>
      <c r="M549" s="18"/>
      <c r="N549" s="18"/>
      <c r="O549" s="18"/>
      <c r="P549" s="18"/>
      <c r="Q549" s="18"/>
      <c r="R549" s="18"/>
      <c r="S549" s="18"/>
      <c r="T549" s="18"/>
      <c r="U549" s="18"/>
      <c r="V549" s="18"/>
      <c r="W549" s="18"/>
      <c r="X549" s="18"/>
      <c r="Y549" s="18"/>
      <c r="Z549" s="18"/>
      <c r="AA549" s="18"/>
      <c r="AB549" s="18"/>
      <c r="AC549" s="18"/>
      <c r="AD549" s="18"/>
      <c r="AE549" s="18"/>
      <c r="AF549" s="18"/>
    </row>
    <row r="550" spans="1:32" x14ac:dyDescent="0.2">
      <c r="A550" s="18"/>
      <c r="B550" s="18"/>
      <c r="C550" s="18"/>
      <c r="D550" s="18"/>
      <c r="E550" s="18"/>
      <c r="F550" s="18"/>
      <c r="G550" s="18"/>
      <c r="H550" s="18"/>
      <c r="I550" s="18"/>
      <c r="J550" s="16"/>
      <c r="K550" s="16"/>
      <c r="L550" s="16"/>
      <c r="M550" s="18"/>
      <c r="N550" s="18"/>
      <c r="O550" s="18"/>
      <c r="P550" s="18"/>
      <c r="Q550" s="18"/>
      <c r="R550" s="18"/>
      <c r="S550" s="18"/>
      <c r="T550" s="18"/>
      <c r="U550" s="18"/>
      <c r="V550" s="18"/>
      <c r="W550" s="18"/>
      <c r="X550" s="18"/>
      <c r="Y550" s="18"/>
      <c r="Z550" s="18"/>
      <c r="AA550" s="18"/>
      <c r="AB550" s="18"/>
      <c r="AC550" s="18"/>
      <c r="AD550" s="18"/>
      <c r="AE550" s="18"/>
      <c r="AF550" s="18"/>
    </row>
    <row r="551" spans="1:32" x14ac:dyDescent="0.2">
      <c r="A551" s="18"/>
      <c r="B551" s="18"/>
      <c r="C551" s="18"/>
      <c r="D551" s="18"/>
      <c r="E551" s="18"/>
      <c r="F551" s="18"/>
      <c r="G551" s="18"/>
      <c r="H551" s="18"/>
      <c r="I551" s="18"/>
      <c r="J551" s="16"/>
      <c r="K551" s="16"/>
      <c r="L551" s="16"/>
      <c r="M551" s="18"/>
      <c r="N551" s="18"/>
      <c r="O551" s="18"/>
      <c r="P551" s="18"/>
      <c r="Q551" s="18"/>
      <c r="R551" s="18"/>
      <c r="S551" s="18"/>
      <c r="T551" s="18"/>
      <c r="U551" s="18"/>
      <c r="V551" s="18"/>
      <c r="W551" s="18"/>
      <c r="X551" s="18"/>
      <c r="Y551" s="18"/>
      <c r="Z551" s="18"/>
      <c r="AA551" s="18"/>
      <c r="AB551" s="18"/>
      <c r="AC551" s="18"/>
      <c r="AD551" s="18"/>
      <c r="AE551" s="18"/>
      <c r="AF551" s="18"/>
    </row>
    <row r="552" spans="1:32" x14ac:dyDescent="0.2">
      <c r="A552" s="18"/>
      <c r="B552" s="18"/>
      <c r="C552" s="18"/>
      <c r="D552" s="18"/>
      <c r="E552" s="18"/>
      <c r="F552" s="18"/>
      <c r="G552" s="18"/>
      <c r="H552" s="18"/>
      <c r="I552" s="18"/>
      <c r="J552" s="16"/>
      <c r="K552" s="16"/>
      <c r="L552" s="16"/>
      <c r="M552" s="18"/>
      <c r="N552" s="18"/>
      <c r="O552" s="18"/>
      <c r="P552" s="18"/>
      <c r="Q552" s="18"/>
      <c r="R552" s="18"/>
      <c r="S552" s="18"/>
      <c r="T552" s="18"/>
      <c r="U552" s="18"/>
      <c r="V552" s="18"/>
      <c r="W552" s="18"/>
      <c r="X552" s="18"/>
      <c r="Y552" s="18"/>
      <c r="Z552" s="18"/>
      <c r="AA552" s="18"/>
      <c r="AB552" s="18"/>
      <c r="AC552" s="18"/>
      <c r="AD552" s="18"/>
      <c r="AE552" s="18"/>
      <c r="AF552" s="18"/>
    </row>
    <row r="553" spans="1:32" x14ac:dyDescent="0.2">
      <c r="A553" s="18"/>
      <c r="B553" s="18"/>
      <c r="C553" s="18"/>
      <c r="D553" s="18"/>
      <c r="E553" s="18"/>
      <c r="F553" s="18"/>
      <c r="G553" s="18"/>
      <c r="H553" s="18"/>
      <c r="I553" s="18"/>
      <c r="J553" s="16"/>
      <c r="K553" s="16"/>
      <c r="L553" s="16"/>
      <c r="M553" s="18"/>
      <c r="N553" s="18"/>
      <c r="O553" s="18"/>
      <c r="P553" s="18"/>
      <c r="Q553" s="18"/>
      <c r="R553" s="18"/>
      <c r="S553" s="18"/>
      <c r="T553" s="18"/>
      <c r="U553" s="18"/>
      <c r="V553" s="18"/>
      <c r="W553" s="18"/>
      <c r="X553" s="18"/>
      <c r="Y553" s="18"/>
      <c r="Z553" s="18"/>
      <c r="AA553" s="18"/>
      <c r="AB553" s="18"/>
      <c r="AC553" s="18"/>
      <c r="AD553" s="18"/>
      <c r="AE553" s="18"/>
      <c r="AF553" s="18"/>
    </row>
    <row r="554" spans="1:32" x14ac:dyDescent="0.2">
      <c r="A554" s="18"/>
      <c r="B554" s="18"/>
      <c r="C554" s="18"/>
      <c r="D554" s="18"/>
      <c r="E554" s="18"/>
      <c r="F554" s="18"/>
      <c r="G554" s="18"/>
      <c r="H554" s="18"/>
      <c r="I554" s="18"/>
      <c r="J554" s="16"/>
      <c r="K554" s="16"/>
      <c r="L554" s="16"/>
      <c r="M554" s="18"/>
      <c r="N554" s="18"/>
      <c r="O554" s="18"/>
      <c r="P554" s="18"/>
      <c r="Q554" s="18"/>
      <c r="R554" s="18"/>
      <c r="S554" s="18"/>
      <c r="T554" s="18"/>
      <c r="U554" s="18"/>
      <c r="V554" s="18"/>
      <c r="W554" s="18"/>
      <c r="X554" s="18"/>
      <c r="Y554" s="18"/>
      <c r="Z554" s="18"/>
      <c r="AA554" s="18"/>
      <c r="AB554" s="18"/>
      <c r="AC554" s="18"/>
      <c r="AD554" s="18"/>
      <c r="AE554" s="18"/>
      <c r="AF554" s="18"/>
    </row>
    <row r="555" spans="1:32" x14ac:dyDescent="0.2">
      <c r="A555" s="18"/>
      <c r="B555" s="18"/>
      <c r="C555" s="18"/>
      <c r="D555" s="18"/>
      <c r="E555" s="18"/>
      <c r="F555" s="18"/>
      <c r="G555" s="18"/>
      <c r="H555" s="18"/>
      <c r="I555" s="18"/>
      <c r="J555" s="16"/>
      <c r="K555" s="16"/>
      <c r="L555" s="16"/>
      <c r="M555" s="18"/>
      <c r="N555" s="18"/>
      <c r="O555" s="18"/>
      <c r="P555" s="18"/>
      <c r="Q555" s="18"/>
      <c r="R555" s="18"/>
      <c r="S555" s="18"/>
      <c r="T555" s="18"/>
      <c r="U555" s="18"/>
      <c r="V555" s="18"/>
      <c r="W555" s="18"/>
      <c r="X555" s="18"/>
      <c r="Y555" s="18"/>
      <c r="Z555" s="18"/>
      <c r="AA555" s="18"/>
      <c r="AB555" s="18"/>
      <c r="AC555" s="18"/>
      <c r="AD555" s="18"/>
      <c r="AE555" s="18"/>
      <c r="AF555" s="18"/>
    </row>
    <row r="556" spans="1:32" x14ac:dyDescent="0.2">
      <c r="A556" s="18"/>
      <c r="B556" s="18"/>
      <c r="C556" s="18"/>
      <c r="D556" s="18"/>
      <c r="E556" s="18"/>
      <c r="F556" s="18"/>
      <c r="G556" s="18"/>
      <c r="H556" s="18"/>
      <c r="I556" s="18"/>
      <c r="J556" s="16"/>
      <c r="K556" s="16"/>
      <c r="L556" s="16"/>
      <c r="M556" s="18"/>
      <c r="N556" s="18"/>
      <c r="O556" s="18"/>
      <c r="P556" s="18"/>
      <c r="Q556" s="18"/>
      <c r="R556" s="18"/>
      <c r="S556" s="18"/>
      <c r="T556" s="18"/>
      <c r="U556" s="18"/>
      <c r="V556" s="18"/>
      <c r="W556" s="18"/>
      <c r="X556" s="18"/>
      <c r="Y556" s="18"/>
      <c r="Z556" s="18"/>
      <c r="AA556" s="18"/>
      <c r="AB556" s="18"/>
      <c r="AC556" s="18"/>
      <c r="AD556" s="18"/>
      <c r="AE556" s="18"/>
      <c r="AF556" s="18"/>
    </row>
    <row r="557" spans="1:32" x14ac:dyDescent="0.2">
      <c r="A557" s="18"/>
      <c r="B557" s="18"/>
      <c r="C557" s="18"/>
      <c r="D557" s="18"/>
      <c r="E557" s="18"/>
      <c r="F557" s="18"/>
      <c r="G557" s="18"/>
      <c r="H557" s="18"/>
      <c r="I557" s="18"/>
      <c r="J557" s="16"/>
      <c r="K557" s="16"/>
      <c r="L557" s="16"/>
      <c r="M557" s="18"/>
      <c r="N557" s="18"/>
      <c r="O557" s="18"/>
      <c r="P557" s="18"/>
      <c r="Q557" s="18"/>
      <c r="R557" s="18"/>
      <c r="S557" s="18"/>
      <c r="T557" s="18"/>
      <c r="U557" s="18"/>
      <c r="V557" s="18"/>
      <c r="W557" s="18"/>
      <c r="X557" s="18"/>
      <c r="Y557" s="18"/>
      <c r="Z557" s="18"/>
      <c r="AA557" s="18"/>
      <c r="AB557" s="18"/>
      <c r="AC557" s="18"/>
      <c r="AD557" s="18"/>
      <c r="AE557" s="18"/>
      <c r="AF557" s="18"/>
    </row>
    <row r="558" spans="1:32" x14ac:dyDescent="0.2">
      <c r="A558" s="18"/>
      <c r="B558" s="18"/>
      <c r="C558" s="18"/>
      <c r="D558" s="18"/>
      <c r="E558" s="18"/>
      <c r="F558" s="18"/>
      <c r="G558" s="18"/>
      <c r="H558" s="18"/>
      <c r="I558" s="18"/>
      <c r="J558" s="16"/>
      <c r="K558" s="16"/>
      <c r="L558" s="16"/>
      <c r="M558" s="18"/>
      <c r="N558" s="18"/>
      <c r="O558" s="18"/>
      <c r="P558" s="18"/>
      <c r="Q558" s="18"/>
      <c r="R558" s="18"/>
      <c r="S558" s="18"/>
      <c r="T558" s="18"/>
      <c r="U558" s="18"/>
      <c r="V558" s="18"/>
      <c r="W558" s="18"/>
      <c r="X558" s="18"/>
      <c r="Y558" s="18"/>
      <c r="Z558" s="18"/>
      <c r="AA558" s="18"/>
      <c r="AB558" s="18"/>
      <c r="AC558" s="18"/>
      <c r="AD558" s="18"/>
      <c r="AE558" s="18"/>
      <c r="AF558" s="18"/>
    </row>
    <row r="559" spans="1:32" x14ac:dyDescent="0.2">
      <c r="A559" s="18"/>
      <c r="B559" s="18"/>
      <c r="C559" s="18"/>
      <c r="D559" s="18"/>
      <c r="E559" s="18"/>
      <c r="F559" s="18"/>
      <c r="G559" s="18"/>
      <c r="H559" s="18"/>
      <c r="I559" s="18"/>
      <c r="J559" s="16"/>
      <c r="K559" s="16"/>
      <c r="L559" s="16"/>
      <c r="M559" s="18"/>
      <c r="N559" s="18"/>
      <c r="O559" s="18"/>
      <c r="P559" s="18"/>
      <c r="Q559" s="18"/>
      <c r="R559" s="18"/>
      <c r="S559" s="18"/>
      <c r="T559" s="18"/>
      <c r="U559" s="18"/>
      <c r="V559" s="18"/>
      <c r="W559" s="18"/>
      <c r="X559" s="18"/>
      <c r="Y559" s="18"/>
      <c r="Z559" s="18"/>
      <c r="AA559" s="18"/>
      <c r="AB559" s="18"/>
      <c r="AC559" s="18"/>
      <c r="AD559" s="18"/>
      <c r="AE559" s="18"/>
      <c r="AF559" s="18"/>
    </row>
    <row r="560" spans="1:32" x14ac:dyDescent="0.2">
      <c r="A560" s="18"/>
      <c r="B560" s="18"/>
      <c r="C560" s="18"/>
      <c r="D560" s="18"/>
      <c r="E560" s="18"/>
      <c r="F560" s="18"/>
      <c r="G560" s="18"/>
      <c r="H560" s="18"/>
      <c r="I560" s="18"/>
      <c r="J560" s="16"/>
      <c r="K560" s="16"/>
      <c r="L560" s="16"/>
      <c r="M560" s="18"/>
      <c r="N560" s="18"/>
      <c r="O560" s="18"/>
      <c r="P560" s="18"/>
      <c r="Q560" s="18"/>
      <c r="R560" s="18"/>
      <c r="S560" s="18"/>
      <c r="T560" s="18"/>
      <c r="U560" s="18"/>
      <c r="V560" s="18"/>
      <c r="W560" s="18"/>
      <c r="X560" s="18"/>
      <c r="Y560" s="18"/>
      <c r="Z560" s="18"/>
      <c r="AA560" s="18"/>
      <c r="AB560" s="18"/>
      <c r="AC560" s="18"/>
      <c r="AD560" s="18"/>
      <c r="AE560" s="18"/>
      <c r="AF560" s="18"/>
    </row>
    <row r="561" spans="1:32" x14ac:dyDescent="0.2">
      <c r="A561" s="18"/>
      <c r="B561" s="18"/>
      <c r="C561" s="18"/>
      <c r="D561" s="18"/>
      <c r="E561" s="18"/>
      <c r="F561" s="18"/>
      <c r="G561" s="18"/>
      <c r="H561" s="18"/>
      <c r="I561" s="18"/>
      <c r="J561" s="16"/>
      <c r="K561" s="16"/>
      <c r="L561" s="16"/>
      <c r="M561" s="18"/>
      <c r="N561" s="18"/>
      <c r="O561" s="18"/>
      <c r="P561" s="18"/>
      <c r="Q561" s="18"/>
      <c r="R561" s="18"/>
      <c r="S561" s="18"/>
      <c r="T561" s="18"/>
      <c r="U561" s="18"/>
      <c r="V561" s="18"/>
      <c r="W561" s="18"/>
      <c r="X561" s="18"/>
      <c r="Y561" s="18"/>
      <c r="Z561" s="18"/>
      <c r="AA561" s="18"/>
      <c r="AB561" s="18"/>
      <c r="AC561" s="18"/>
      <c r="AD561" s="18"/>
      <c r="AE561" s="18"/>
      <c r="AF561" s="18"/>
    </row>
    <row r="562" spans="1:32" x14ac:dyDescent="0.2">
      <c r="A562" s="18"/>
      <c r="B562" s="18"/>
      <c r="C562" s="18"/>
      <c r="D562" s="18"/>
      <c r="E562" s="18"/>
      <c r="F562" s="18"/>
      <c r="G562" s="18"/>
      <c r="H562" s="18"/>
      <c r="I562" s="18"/>
      <c r="J562" s="16"/>
      <c r="K562" s="16"/>
      <c r="L562" s="16"/>
      <c r="M562" s="18"/>
      <c r="N562" s="18"/>
      <c r="O562" s="18"/>
      <c r="P562" s="18"/>
      <c r="Q562" s="18"/>
      <c r="R562" s="18"/>
      <c r="S562" s="18"/>
      <c r="T562" s="18"/>
      <c r="U562" s="18"/>
      <c r="V562" s="18"/>
      <c r="W562" s="18"/>
      <c r="X562" s="18"/>
      <c r="Y562" s="18"/>
      <c r="Z562" s="18"/>
      <c r="AA562" s="18"/>
      <c r="AB562" s="18"/>
      <c r="AC562" s="18"/>
      <c r="AD562" s="18"/>
      <c r="AE562" s="18"/>
      <c r="AF562" s="18"/>
    </row>
    <row r="563" spans="1:32" x14ac:dyDescent="0.2">
      <c r="A563" s="18"/>
      <c r="B563" s="18"/>
      <c r="C563" s="18"/>
      <c r="D563" s="18"/>
      <c r="E563" s="18"/>
      <c r="F563" s="18"/>
      <c r="G563" s="18"/>
      <c r="H563" s="18"/>
      <c r="I563" s="18"/>
      <c r="J563" s="16"/>
      <c r="K563" s="16"/>
      <c r="L563" s="16"/>
      <c r="M563" s="18"/>
      <c r="N563" s="18"/>
      <c r="O563" s="18"/>
      <c r="P563" s="18"/>
      <c r="Q563" s="18"/>
      <c r="R563" s="18"/>
      <c r="S563" s="18"/>
      <c r="T563" s="18"/>
      <c r="U563" s="18"/>
      <c r="V563" s="18"/>
      <c r="W563" s="18"/>
      <c r="X563" s="18"/>
      <c r="Y563" s="18"/>
      <c r="Z563" s="18"/>
      <c r="AA563" s="18"/>
      <c r="AB563" s="18"/>
      <c r="AC563" s="18"/>
      <c r="AD563" s="18"/>
      <c r="AE563" s="18"/>
      <c r="AF563" s="18"/>
    </row>
    <row r="564" spans="1:32" x14ac:dyDescent="0.2">
      <c r="A564" s="18"/>
      <c r="B564" s="18"/>
      <c r="C564" s="18"/>
      <c r="D564" s="18"/>
      <c r="E564" s="18"/>
      <c r="F564" s="18"/>
      <c r="G564" s="18"/>
      <c r="H564" s="18"/>
      <c r="I564" s="18"/>
      <c r="J564" s="16"/>
      <c r="K564" s="16"/>
      <c r="L564" s="16"/>
      <c r="M564" s="18"/>
      <c r="N564" s="18"/>
      <c r="O564" s="18"/>
      <c r="P564" s="18"/>
      <c r="Q564" s="18"/>
      <c r="R564" s="18"/>
      <c r="S564" s="18"/>
      <c r="T564" s="18"/>
      <c r="U564" s="18"/>
      <c r="V564" s="18"/>
      <c r="W564" s="18"/>
      <c r="X564" s="18"/>
      <c r="Y564" s="18"/>
      <c r="Z564" s="18"/>
      <c r="AA564" s="18"/>
      <c r="AB564" s="18"/>
      <c r="AC564" s="18"/>
      <c r="AD564" s="18"/>
      <c r="AE564" s="18"/>
      <c r="AF564" s="18"/>
    </row>
    <row r="565" spans="1:32" x14ac:dyDescent="0.2">
      <c r="A565" s="18"/>
      <c r="B565" s="18"/>
      <c r="C565" s="18"/>
      <c r="D565" s="18"/>
      <c r="E565" s="18"/>
      <c r="F565" s="18"/>
      <c r="G565" s="18"/>
      <c r="H565" s="18"/>
      <c r="I565" s="18"/>
      <c r="J565" s="16"/>
      <c r="K565" s="16"/>
      <c r="L565" s="16"/>
      <c r="M565" s="18"/>
      <c r="N565" s="18"/>
      <c r="O565" s="18"/>
      <c r="P565" s="18"/>
      <c r="Q565" s="18"/>
      <c r="R565" s="18"/>
      <c r="S565" s="18"/>
      <c r="T565" s="18"/>
      <c r="U565" s="18"/>
      <c r="V565" s="18"/>
      <c r="W565" s="18"/>
      <c r="X565" s="18"/>
      <c r="Y565" s="18"/>
      <c r="Z565" s="18"/>
      <c r="AA565" s="18"/>
      <c r="AB565" s="18"/>
      <c r="AC565" s="18"/>
      <c r="AD565" s="18"/>
      <c r="AE565" s="18"/>
      <c r="AF565" s="18"/>
    </row>
    <row r="566" spans="1:32" x14ac:dyDescent="0.2">
      <c r="A566" s="18"/>
      <c r="B566" s="18"/>
      <c r="C566" s="18"/>
      <c r="D566" s="18"/>
      <c r="E566" s="18"/>
      <c r="F566" s="18"/>
      <c r="G566" s="18"/>
      <c r="H566" s="18"/>
      <c r="I566" s="18"/>
      <c r="J566" s="16"/>
      <c r="K566" s="16"/>
      <c r="L566" s="16"/>
      <c r="M566" s="18"/>
      <c r="N566" s="18"/>
      <c r="O566" s="18"/>
      <c r="P566" s="18"/>
      <c r="Q566" s="18"/>
      <c r="R566" s="18"/>
      <c r="S566" s="18"/>
      <c r="T566" s="18"/>
      <c r="U566" s="18"/>
      <c r="V566" s="18"/>
      <c r="W566" s="18"/>
      <c r="X566" s="18"/>
      <c r="Y566" s="18"/>
      <c r="Z566" s="18"/>
      <c r="AA566" s="18"/>
      <c r="AB566" s="18"/>
      <c r="AC566" s="18"/>
      <c r="AD566" s="18"/>
      <c r="AE566" s="18"/>
      <c r="AF566" s="18"/>
    </row>
    <row r="567" spans="1:32" x14ac:dyDescent="0.2">
      <c r="A567" s="18"/>
      <c r="B567" s="18"/>
      <c r="C567" s="18"/>
      <c r="D567" s="18"/>
      <c r="E567" s="18"/>
      <c r="F567" s="18"/>
      <c r="G567" s="18"/>
      <c r="H567" s="18"/>
      <c r="I567" s="18"/>
      <c r="J567" s="16"/>
      <c r="K567" s="16"/>
      <c r="L567" s="16"/>
      <c r="M567" s="18"/>
      <c r="N567" s="18"/>
      <c r="O567" s="18"/>
      <c r="P567" s="18"/>
      <c r="Q567" s="18"/>
      <c r="R567" s="18"/>
      <c r="S567" s="18"/>
      <c r="T567" s="18"/>
      <c r="U567" s="18"/>
      <c r="V567" s="18"/>
      <c r="W567" s="18"/>
      <c r="X567" s="18"/>
      <c r="Y567" s="18"/>
      <c r="Z567" s="18"/>
      <c r="AA567" s="18"/>
      <c r="AB567" s="18"/>
      <c r="AC567" s="18"/>
      <c r="AD567" s="18"/>
      <c r="AE567" s="18"/>
      <c r="AF567" s="18"/>
    </row>
    <row r="568" spans="1:32" x14ac:dyDescent="0.2">
      <c r="A568" s="18"/>
      <c r="B568" s="18"/>
      <c r="C568" s="18"/>
      <c r="D568" s="18"/>
      <c r="E568" s="18"/>
      <c r="F568" s="18"/>
      <c r="G568" s="18"/>
      <c r="H568" s="18"/>
      <c r="I568" s="18"/>
      <c r="J568" s="16"/>
      <c r="K568" s="16"/>
      <c r="L568" s="16"/>
      <c r="M568" s="18"/>
      <c r="N568" s="18"/>
      <c r="O568" s="18"/>
      <c r="P568" s="18"/>
      <c r="Q568" s="18"/>
      <c r="R568" s="18"/>
      <c r="S568" s="18"/>
      <c r="T568" s="18"/>
      <c r="U568" s="18"/>
      <c r="V568" s="18"/>
      <c r="W568" s="18"/>
      <c r="X568" s="18"/>
      <c r="Y568" s="18"/>
      <c r="Z568" s="18"/>
      <c r="AA568" s="18"/>
      <c r="AB568" s="18"/>
      <c r="AC568" s="18"/>
      <c r="AD568" s="18"/>
      <c r="AE568" s="18"/>
      <c r="AF568" s="18"/>
    </row>
    <row r="569" spans="1:32" x14ac:dyDescent="0.2">
      <c r="A569" s="18"/>
      <c r="B569" s="18"/>
      <c r="C569" s="18"/>
      <c r="D569" s="18"/>
      <c r="E569" s="18"/>
      <c r="F569" s="18"/>
      <c r="G569" s="18"/>
      <c r="H569" s="18"/>
      <c r="I569" s="18"/>
      <c r="J569" s="16"/>
      <c r="K569" s="16"/>
      <c r="L569" s="16"/>
      <c r="M569" s="18"/>
      <c r="N569" s="18"/>
      <c r="O569" s="18"/>
      <c r="P569" s="18"/>
      <c r="Q569" s="18"/>
      <c r="R569" s="18"/>
      <c r="S569" s="18"/>
      <c r="T569" s="18"/>
      <c r="U569" s="18"/>
      <c r="V569" s="18"/>
      <c r="W569" s="18"/>
      <c r="X569" s="18"/>
      <c r="Y569" s="18"/>
      <c r="Z569" s="18"/>
      <c r="AA569" s="18"/>
      <c r="AB569" s="18"/>
      <c r="AC569" s="18"/>
      <c r="AD569" s="18"/>
      <c r="AE569" s="18"/>
      <c r="AF569" s="18"/>
    </row>
    <row r="570" spans="1:32" x14ac:dyDescent="0.2">
      <c r="A570" s="18"/>
      <c r="B570" s="18"/>
      <c r="C570" s="18"/>
      <c r="D570" s="18"/>
      <c r="E570" s="18"/>
      <c r="F570" s="18"/>
      <c r="G570" s="18"/>
      <c r="H570" s="18"/>
      <c r="I570" s="18"/>
      <c r="J570" s="16"/>
      <c r="K570" s="16"/>
      <c r="L570" s="16"/>
      <c r="M570" s="18"/>
      <c r="N570" s="18"/>
      <c r="O570" s="18"/>
      <c r="P570" s="18"/>
      <c r="Q570" s="18"/>
      <c r="R570" s="18"/>
      <c r="S570" s="18"/>
      <c r="T570" s="18"/>
      <c r="U570" s="18"/>
      <c r="V570" s="18"/>
      <c r="W570" s="18"/>
      <c r="X570" s="18"/>
      <c r="Y570" s="18"/>
      <c r="Z570" s="18"/>
      <c r="AA570" s="18"/>
      <c r="AB570" s="18"/>
      <c r="AC570" s="18"/>
      <c r="AD570" s="18"/>
      <c r="AE570" s="18"/>
      <c r="AF570" s="18"/>
    </row>
    <row r="571" spans="1:32" x14ac:dyDescent="0.2">
      <c r="A571" s="18"/>
      <c r="B571" s="18"/>
      <c r="C571" s="18"/>
      <c r="D571" s="18"/>
      <c r="E571" s="18"/>
      <c r="F571" s="18"/>
      <c r="G571" s="18"/>
      <c r="H571" s="18"/>
      <c r="I571" s="18"/>
      <c r="J571" s="16"/>
      <c r="K571" s="16"/>
      <c r="L571" s="16"/>
      <c r="M571" s="18"/>
      <c r="N571" s="18"/>
      <c r="O571" s="18"/>
      <c r="P571" s="18"/>
      <c r="Q571" s="18"/>
      <c r="R571" s="18"/>
      <c r="S571" s="18"/>
      <c r="T571" s="18"/>
      <c r="U571" s="18"/>
      <c r="V571" s="18"/>
      <c r="W571" s="18"/>
      <c r="X571" s="18"/>
      <c r="Y571" s="18"/>
      <c r="Z571" s="18"/>
      <c r="AA571" s="18"/>
      <c r="AB571" s="18"/>
      <c r="AC571" s="18"/>
      <c r="AD571" s="18"/>
      <c r="AE571" s="18"/>
      <c r="AF571" s="18"/>
    </row>
    <row r="572" spans="1:32" x14ac:dyDescent="0.2">
      <c r="A572" s="18"/>
      <c r="B572" s="18"/>
      <c r="C572" s="18"/>
      <c r="D572" s="18"/>
      <c r="E572" s="18"/>
      <c r="F572" s="18"/>
      <c r="G572" s="18"/>
      <c r="H572" s="18"/>
      <c r="I572" s="18"/>
      <c r="J572" s="16"/>
      <c r="K572" s="16"/>
      <c r="L572" s="16"/>
      <c r="M572" s="18"/>
      <c r="N572" s="18"/>
      <c r="O572" s="18"/>
      <c r="P572" s="18"/>
      <c r="Q572" s="18"/>
      <c r="R572" s="18"/>
      <c r="S572" s="18"/>
      <c r="T572" s="18"/>
      <c r="U572" s="18"/>
      <c r="V572" s="18"/>
      <c r="W572" s="18"/>
      <c r="X572" s="18"/>
      <c r="Y572" s="18"/>
      <c r="Z572" s="18"/>
      <c r="AA572" s="18"/>
      <c r="AB572" s="18"/>
      <c r="AC572" s="18"/>
      <c r="AD572" s="18"/>
      <c r="AE572" s="18"/>
      <c r="AF572" s="18"/>
    </row>
    <row r="573" spans="1:32" x14ac:dyDescent="0.2">
      <c r="A573" s="18"/>
      <c r="B573" s="18"/>
      <c r="C573" s="18"/>
      <c r="D573" s="18"/>
      <c r="E573" s="18"/>
      <c r="F573" s="18"/>
      <c r="G573" s="18"/>
      <c r="H573" s="18"/>
      <c r="I573" s="18"/>
      <c r="J573" s="16"/>
      <c r="K573" s="16"/>
      <c r="L573" s="16"/>
      <c r="M573" s="18"/>
      <c r="N573" s="18"/>
      <c r="O573" s="18"/>
      <c r="P573" s="18"/>
      <c r="Q573" s="18"/>
      <c r="R573" s="18"/>
      <c r="S573" s="18"/>
      <c r="T573" s="18"/>
      <c r="U573" s="18"/>
      <c r="V573" s="18"/>
      <c r="W573" s="18"/>
      <c r="X573" s="18"/>
      <c r="Y573" s="18"/>
      <c r="Z573" s="18"/>
      <c r="AA573" s="18"/>
      <c r="AB573" s="18"/>
      <c r="AC573" s="18"/>
      <c r="AD573" s="18"/>
      <c r="AE573" s="18"/>
      <c r="AF573" s="18"/>
    </row>
    <row r="574" spans="1:32" x14ac:dyDescent="0.2">
      <c r="A574" s="18"/>
      <c r="B574" s="18"/>
      <c r="C574" s="18"/>
      <c r="D574" s="18"/>
      <c r="E574" s="18"/>
      <c r="F574" s="18"/>
      <c r="G574" s="18"/>
      <c r="H574" s="18"/>
      <c r="I574" s="18"/>
      <c r="J574" s="16"/>
      <c r="K574" s="16"/>
      <c r="L574" s="16"/>
      <c r="M574" s="18"/>
      <c r="N574" s="18"/>
      <c r="O574" s="18"/>
      <c r="P574" s="18"/>
      <c r="Q574" s="18"/>
      <c r="R574" s="18"/>
      <c r="S574" s="18"/>
      <c r="T574" s="18"/>
      <c r="U574" s="18"/>
      <c r="V574" s="18"/>
      <c r="W574" s="18"/>
      <c r="X574" s="18"/>
      <c r="Y574" s="18"/>
      <c r="Z574" s="18"/>
      <c r="AA574" s="18"/>
      <c r="AB574" s="18"/>
      <c r="AC574" s="18"/>
      <c r="AD574" s="18"/>
      <c r="AE574" s="18"/>
      <c r="AF574" s="18"/>
    </row>
    <row r="575" spans="1:32" x14ac:dyDescent="0.2">
      <c r="A575" s="18"/>
      <c r="B575" s="18"/>
      <c r="C575" s="18"/>
      <c r="D575" s="18"/>
      <c r="E575" s="18"/>
      <c r="F575" s="18"/>
      <c r="G575" s="18"/>
      <c r="H575" s="18"/>
      <c r="I575" s="18"/>
      <c r="J575" s="16"/>
      <c r="K575" s="16"/>
      <c r="L575" s="16"/>
      <c r="M575" s="18"/>
      <c r="N575" s="18"/>
      <c r="O575" s="18"/>
      <c r="P575" s="18"/>
      <c r="Q575" s="18"/>
      <c r="R575" s="18"/>
      <c r="S575" s="18"/>
      <c r="T575" s="18"/>
      <c r="U575" s="18"/>
      <c r="V575" s="18"/>
      <c r="W575" s="18"/>
      <c r="X575" s="18"/>
      <c r="Y575" s="18"/>
      <c r="Z575" s="18"/>
      <c r="AA575" s="18"/>
      <c r="AB575" s="18"/>
      <c r="AC575" s="18"/>
      <c r="AD575" s="18"/>
      <c r="AE575" s="18"/>
      <c r="AF575" s="18"/>
    </row>
    <row r="576" spans="1:32" x14ac:dyDescent="0.2">
      <c r="A576" s="18"/>
      <c r="B576" s="18"/>
      <c r="C576" s="18"/>
      <c r="D576" s="18"/>
      <c r="E576" s="18"/>
      <c r="F576" s="18"/>
      <c r="G576" s="18"/>
      <c r="H576" s="18"/>
      <c r="I576" s="18"/>
      <c r="J576" s="16"/>
      <c r="K576" s="16"/>
      <c r="L576" s="16"/>
      <c r="M576" s="18"/>
      <c r="N576" s="18"/>
      <c r="O576" s="18"/>
      <c r="P576" s="18"/>
      <c r="Q576" s="18"/>
      <c r="R576" s="18"/>
      <c r="S576" s="18"/>
      <c r="T576" s="18"/>
      <c r="U576" s="18"/>
      <c r="V576" s="18"/>
      <c r="W576" s="18"/>
      <c r="X576" s="18"/>
      <c r="Y576" s="18"/>
      <c r="Z576" s="18"/>
      <c r="AA576" s="18"/>
      <c r="AB576" s="18"/>
      <c r="AC576" s="18"/>
      <c r="AD576" s="18"/>
      <c r="AE576" s="18"/>
      <c r="AF576" s="18"/>
    </row>
    <row r="577" spans="1:32" x14ac:dyDescent="0.2">
      <c r="A577" s="18"/>
      <c r="B577" s="18"/>
      <c r="C577" s="18"/>
      <c r="D577" s="18"/>
      <c r="E577" s="18"/>
      <c r="F577" s="18"/>
      <c r="G577" s="18"/>
      <c r="H577" s="18"/>
      <c r="I577" s="18"/>
      <c r="J577" s="16"/>
      <c r="K577" s="16"/>
      <c r="L577" s="16"/>
      <c r="M577" s="18"/>
      <c r="N577" s="18"/>
      <c r="O577" s="18"/>
      <c r="P577" s="18"/>
      <c r="Q577" s="18"/>
      <c r="R577" s="18"/>
      <c r="S577" s="18"/>
      <c r="T577" s="18"/>
      <c r="U577" s="18"/>
      <c r="V577" s="18"/>
      <c r="W577" s="18"/>
      <c r="X577" s="18"/>
      <c r="Y577" s="18"/>
      <c r="Z577" s="18"/>
      <c r="AA577" s="18"/>
      <c r="AB577" s="18"/>
      <c r="AC577" s="18"/>
      <c r="AD577" s="18"/>
      <c r="AE577" s="18"/>
      <c r="AF577" s="18"/>
    </row>
    <row r="578" spans="1:32" x14ac:dyDescent="0.2">
      <c r="A578" s="18"/>
      <c r="B578" s="18"/>
      <c r="C578" s="18"/>
      <c r="D578" s="18"/>
      <c r="E578" s="18"/>
      <c r="F578" s="18"/>
      <c r="G578" s="18"/>
      <c r="H578" s="18"/>
      <c r="I578" s="18"/>
      <c r="J578" s="16"/>
      <c r="K578" s="16"/>
      <c r="L578" s="16"/>
      <c r="M578" s="18"/>
      <c r="N578" s="18"/>
      <c r="O578" s="18"/>
      <c r="P578" s="18"/>
      <c r="Q578" s="18"/>
      <c r="R578" s="18"/>
      <c r="S578" s="18"/>
      <c r="T578" s="18"/>
      <c r="U578" s="18"/>
      <c r="V578" s="18"/>
      <c r="W578" s="18"/>
      <c r="X578" s="18"/>
      <c r="Y578" s="18"/>
      <c r="Z578" s="18"/>
      <c r="AA578" s="18"/>
      <c r="AB578" s="18"/>
      <c r="AC578" s="18"/>
      <c r="AD578" s="18"/>
      <c r="AE578" s="18"/>
      <c r="AF578" s="18"/>
    </row>
    <row r="579" spans="1:32" x14ac:dyDescent="0.2">
      <c r="A579" s="18"/>
      <c r="B579" s="18"/>
      <c r="C579" s="18"/>
      <c r="D579" s="18"/>
      <c r="E579" s="18"/>
      <c r="F579" s="18"/>
      <c r="G579" s="18"/>
      <c r="H579" s="18"/>
      <c r="I579" s="18"/>
      <c r="J579" s="16"/>
      <c r="K579" s="16"/>
      <c r="L579" s="16"/>
      <c r="M579" s="18"/>
      <c r="N579" s="18"/>
      <c r="O579" s="18"/>
      <c r="P579" s="18"/>
      <c r="Q579" s="18"/>
      <c r="R579" s="18"/>
      <c r="S579" s="18"/>
      <c r="T579" s="18"/>
      <c r="U579" s="18"/>
      <c r="V579" s="18"/>
      <c r="W579" s="18"/>
      <c r="X579" s="18"/>
      <c r="Y579" s="18"/>
      <c r="Z579" s="18"/>
      <c r="AA579" s="18"/>
      <c r="AB579" s="18"/>
      <c r="AC579" s="18"/>
      <c r="AD579" s="18"/>
      <c r="AE579" s="18"/>
      <c r="AF579" s="18"/>
    </row>
    <row r="580" spans="1:32" x14ac:dyDescent="0.2">
      <c r="A580" s="18"/>
      <c r="B580" s="18"/>
      <c r="C580" s="18"/>
      <c r="D580" s="18"/>
      <c r="E580" s="18"/>
      <c r="F580" s="18"/>
      <c r="G580" s="18"/>
      <c r="H580" s="18"/>
      <c r="I580" s="18"/>
      <c r="J580" s="16"/>
      <c r="K580" s="16"/>
      <c r="L580" s="16"/>
      <c r="M580" s="18"/>
      <c r="N580" s="18"/>
      <c r="O580" s="18"/>
      <c r="P580" s="18"/>
      <c r="Q580" s="18"/>
      <c r="R580" s="18"/>
      <c r="S580" s="18"/>
      <c r="T580" s="18"/>
      <c r="U580" s="18"/>
      <c r="V580" s="18"/>
      <c r="W580" s="18"/>
      <c r="X580" s="18"/>
      <c r="Y580" s="18"/>
      <c r="Z580" s="18"/>
      <c r="AA580" s="18"/>
      <c r="AB580" s="18"/>
      <c r="AC580" s="18"/>
      <c r="AD580" s="18"/>
      <c r="AE580" s="18"/>
      <c r="AF580" s="18"/>
    </row>
    <row r="581" spans="1:32" x14ac:dyDescent="0.2">
      <c r="A581" s="18"/>
      <c r="B581" s="18"/>
      <c r="C581" s="18"/>
      <c r="D581" s="18"/>
      <c r="E581" s="18"/>
      <c r="F581" s="18"/>
      <c r="G581" s="18"/>
      <c r="H581" s="18"/>
      <c r="I581" s="18"/>
      <c r="J581" s="16"/>
      <c r="K581" s="16"/>
      <c r="L581" s="16"/>
      <c r="M581" s="18"/>
      <c r="N581" s="18"/>
      <c r="O581" s="18"/>
      <c r="P581" s="18"/>
      <c r="Q581" s="18"/>
      <c r="R581" s="18"/>
      <c r="S581" s="18"/>
      <c r="T581" s="18"/>
      <c r="U581" s="18"/>
      <c r="V581" s="18"/>
      <c r="W581" s="18"/>
      <c r="X581" s="18"/>
      <c r="Y581" s="18"/>
      <c r="Z581" s="18"/>
      <c r="AA581" s="18"/>
      <c r="AB581" s="18"/>
      <c r="AC581" s="18"/>
      <c r="AD581" s="18"/>
      <c r="AE581" s="18"/>
      <c r="AF581" s="18"/>
    </row>
    <row r="582" spans="1:32" x14ac:dyDescent="0.2">
      <c r="A582" s="18"/>
      <c r="B582" s="18"/>
      <c r="C582" s="18"/>
      <c r="D582" s="18"/>
      <c r="E582" s="18"/>
      <c r="F582" s="18"/>
      <c r="G582" s="18"/>
      <c r="H582" s="18"/>
      <c r="I582" s="18"/>
      <c r="J582" s="16"/>
      <c r="K582" s="16"/>
      <c r="L582" s="16"/>
      <c r="M582" s="18"/>
      <c r="N582" s="18"/>
      <c r="O582" s="18"/>
      <c r="P582" s="18"/>
      <c r="Q582" s="18"/>
      <c r="R582" s="18"/>
      <c r="S582" s="18"/>
      <c r="T582" s="18"/>
      <c r="U582" s="18"/>
      <c r="V582" s="18"/>
      <c r="W582" s="18"/>
      <c r="X582" s="18"/>
      <c r="Y582" s="18"/>
      <c r="Z582" s="18"/>
      <c r="AA582" s="18"/>
      <c r="AB582" s="18"/>
      <c r="AC582" s="18"/>
      <c r="AD582" s="18"/>
      <c r="AE582" s="18"/>
      <c r="AF582" s="18"/>
    </row>
    <row r="583" spans="1:32" x14ac:dyDescent="0.2">
      <c r="A583" s="18"/>
      <c r="B583" s="18"/>
      <c r="C583" s="18"/>
      <c r="D583" s="18"/>
      <c r="E583" s="18"/>
      <c r="F583" s="18"/>
      <c r="G583" s="18"/>
      <c r="H583" s="18"/>
      <c r="I583" s="18"/>
      <c r="J583" s="16"/>
      <c r="K583" s="16"/>
      <c r="L583" s="16"/>
      <c r="M583" s="18"/>
      <c r="N583" s="18"/>
      <c r="O583" s="18"/>
      <c r="P583" s="18"/>
      <c r="Q583" s="18"/>
      <c r="R583" s="18"/>
      <c r="S583" s="18"/>
      <c r="T583" s="18"/>
      <c r="U583" s="18"/>
      <c r="V583" s="18"/>
      <c r="W583" s="18"/>
      <c r="X583" s="18"/>
      <c r="Y583" s="18"/>
      <c r="Z583" s="18"/>
      <c r="AA583" s="18"/>
      <c r="AB583" s="18"/>
      <c r="AC583" s="18"/>
      <c r="AD583" s="18"/>
      <c r="AE583" s="18"/>
      <c r="AF583" s="18"/>
    </row>
    <row r="584" spans="1:32" x14ac:dyDescent="0.2">
      <c r="A584" s="18"/>
      <c r="B584" s="18"/>
      <c r="C584" s="18"/>
      <c r="D584" s="18"/>
      <c r="E584" s="18"/>
      <c r="F584" s="18"/>
      <c r="G584" s="18"/>
      <c r="H584" s="18"/>
      <c r="I584" s="18"/>
      <c r="J584" s="16"/>
      <c r="K584" s="16"/>
      <c r="L584" s="16"/>
      <c r="M584" s="18"/>
      <c r="N584" s="18"/>
      <c r="O584" s="18"/>
      <c r="P584" s="18"/>
      <c r="Q584" s="18"/>
      <c r="R584" s="18"/>
      <c r="S584" s="18"/>
      <c r="T584" s="18"/>
      <c r="U584" s="18"/>
      <c r="V584" s="18"/>
      <c r="W584" s="18"/>
      <c r="X584" s="18"/>
      <c r="Y584" s="18"/>
      <c r="Z584" s="18"/>
      <c r="AA584" s="18"/>
      <c r="AB584" s="18"/>
      <c r="AC584" s="18"/>
      <c r="AD584" s="18"/>
      <c r="AE584" s="18"/>
      <c r="AF584" s="18"/>
    </row>
    <row r="585" spans="1:32" x14ac:dyDescent="0.2">
      <c r="A585" s="18"/>
      <c r="B585" s="18"/>
      <c r="C585" s="18"/>
      <c r="D585" s="18"/>
      <c r="E585" s="18"/>
      <c r="F585" s="18"/>
      <c r="G585" s="18"/>
      <c r="H585" s="18"/>
      <c r="I585" s="18"/>
      <c r="J585" s="16"/>
      <c r="K585" s="16"/>
      <c r="L585" s="16"/>
      <c r="M585" s="18"/>
      <c r="N585" s="18"/>
      <c r="O585" s="18"/>
      <c r="P585" s="18"/>
      <c r="Q585" s="18"/>
      <c r="R585" s="18"/>
      <c r="S585" s="18"/>
      <c r="T585" s="18"/>
      <c r="U585" s="18"/>
      <c r="V585" s="18"/>
      <c r="W585" s="18"/>
      <c r="X585" s="18"/>
      <c r="Y585" s="18"/>
      <c r="Z585" s="18"/>
      <c r="AA585" s="18"/>
      <c r="AB585" s="18"/>
      <c r="AC585" s="18"/>
      <c r="AD585" s="18"/>
      <c r="AE585" s="18"/>
      <c r="AF585" s="18"/>
    </row>
    <row r="586" spans="1:32" x14ac:dyDescent="0.2">
      <c r="A586" s="18"/>
      <c r="B586" s="18"/>
      <c r="C586" s="18"/>
      <c r="D586" s="18"/>
      <c r="E586" s="18"/>
      <c r="F586" s="18"/>
      <c r="G586" s="18"/>
      <c r="H586" s="18"/>
      <c r="I586" s="18"/>
      <c r="J586" s="16"/>
      <c r="K586" s="16"/>
      <c r="L586" s="16"/>
      <c r="M586" s="18"/>
      <c r="N586" s="18"/>
      <c r="O586" s="18"/>
      <c r="P586" s="18"/>
      <c r="Q586" s="18"/>
      <c r="R586" s="18"/>
      <c r="S586" s="18"/>
      <c r="T586" s="18"/>
      <c r="U586" s="18"/>
      <c r="V586" s="18"/>
      <c r="W586" s="18"/>
      <c r="X586" s="18"/>
      <c r="Y586" s="18"/>
      <c r="Z586" s="18"/>
      <c r="AA586" s="18"/>
      <c r="AB586" s="18"/>
      <c r="AC586" s="18"/>
      <c r="AD586" s="18"/>
      <c r="AE586" s="18"/>
      <c r="AF586" s="18"/>
    </row>
    <row r="587" spans="1:32" x14ac:dyDescent="0.2">
      <c r="A587" s="18"/>
      <c r="B587" s="18"/>
      <c r="C587" s="18"/>
      <c r="D587" s="18"/>
      <c r="E587" s="18"/>
      <c r="F587" s="18"/>
      <c r="G587" s="18"/>
      <c r="H587" s="18"/>
      <c r="I587" s="18"/>
      <c r="J587" s="16"/>
      <c r="K587" s="16"/>
      <c r="L587" s="16"/>
      <c r="M587" s="18"/>
      <c r="N587" s="18"/>
      <c r="O587" s="18"/>
      <c r="P587" s="18"/>
      <c r="Q587" s="18"/>
      <c r="R587" s="18"/>
      <c r="S587" s="18"/>
      <c r="T587" s="18"/>
      <c r="U587" s="18"/>
      <c r="V587" s="18"/>
      <c r="W587" s="18"/>
      <c r="X587" s="18"/>
      <c r="Y587" s="18"/>
      <c r="Z587" s="18"/>
      <c r="AA587" s="18"/>
      <c r="AB587" s="18"/>
      <c r="AC587" s="18"/>
      <c r="AD587" s="18"/>
      <c r="AE587" s="18"/>
      <c r="AF587" s="18"/>
    </row>
    <row r="588" spans="1:32" x14ac:dyDescent="0.2">
      <c r="A588" s="18"/>
      <c r="B588" s="18"/>
      <c r="C588" s="18"/>
      <c r="D588" s="18"/>
      <c r="E588" s="18"/>
      <c r="F588" s="18"/>
      <c r="G588" s="18"/>
      <c r="H588" s="18"/>
      <c r="I588" s="18"/>
      <c r="J588" s="16"/>
      <c r="K588" s="16"/>
      <c r="L588" s="16"/>
      <c r="M588" s="18"/>
      <c r="N588" s="18"/>
      <c r="O588" s="18"/>
      <c r="P588" s="18"/>
      <c r="Q588" s="18"/>
      <c r="R588" s="18"/>
      <c r="S588" s="18"/>
      <c r="T588" s="18"/>
      <c r="U588" s="18"/>
      <c r="V588" s="18"/>
      <c r="W588" s="18"/>
      <c r="X588" s="18"/>
      <c r="Y588" s="18"/>
      <c r="Z588" s="18"/>
      <c r="AA588" s="18"/>
      <c r="AB588" s="18"/>
      <c r="AC588" s="18"/>
      <c r="AD588" s="18"/>
      <c r="AE588" s="18"/>
      <c r="AF588" s="18"/>
    </row>
    <row r="589" spans="1:32" x14ac:dyDescent="0.2">
      <c r="A589" s="18"/>
      <c r="B589" s="18"/>
      <c r="C589" s="18"/>
      <c r="D589" s="18"/>
      <c r="E589" s="18"/>
      <c r="F589" s="18"/>
      <c r="G589" s="18"/>
      <c r="H589" s="18"/>
      <c r="I589" s="18"/>
      <c r="J589" s="16"/>
      <c r="K589" s="16"/>
      <c r="L589" s="16"/>
      <c r="M589" s="18"/>
      <c r="N589" s="18"/>
      <c r="O589" s="18"/>
      <c r="P589" s="18"/>
      <c r="Q589" s="18"/>
      <c r="R589" s="18"/>
      <c r="S589" s="18"/>
      <c r="T589" s="18"/>
      <c r="U589" s="18"/>
      <c r="V589" s="18"/>
      <c r="W589" s="18"/>
      <c r="X589" s="18"/>
      <c r="Y589" s="18"/>
      <c r="Z589" s="18"/>
      <c r="AA589" s="18"/>
      <c r="AB589" s="18"/>
      <c r="AC589" s="18"/>
      <c r="AD589" s="18"/>
      <c r="AE589" s="18"/>
      <c r="AF589" s="18"/>
    </row>
    <row r="590" spans="1:32" x14ac:dyDescent="0.2">
      <c r="A590" s="18"/>
      <c r="B590" s="18"/>
      <c r="C590" s="18"/>
      <c r="D590" s="18"/>
      <c r="E590" s="18"/>
      <c r="F590" s="18"/>
      <c r="G590" s="18"/>
      <c r="H590" s="18"/>
      <c r="I590" s="18"/>
      <c r="J590" s="16"/>
      <c r="K590" s="16"/>
      <c r="L590" s="16"/>
      <c r="M590" s="18"/>
      <c r="N590" s="18"/>
      <c r="O590" s="18"/>
      <c r="P590" s="18"/>
      <c r="Q590" s="18"/>
      <c r="R590" s="18"/>
      <c r="S590" s="18"/>
      <c r="T590" s="18"/>
      <c r="U590" s="18"/>
      <c r="V590" s="18"/>
      <c r="W590" s="18"/>
      <c r="X590" s="18"/>
      <c r="Y590" s="18"/>
      <c r="Z590" s="18"/>
      <c r="AA590" s="18"/>
      <c r="AB590" s="18"/>
      <c r="AC590" s="18"/>
      <c r="AD590" s="18"/>
      <c r="AE590" s="18"/>
      <c r="AF590" s="18"/>
    </row>
    <row r="591" spans="1:32" x14ac:dyDescent="0.2">
      <c r="A591" s="18"/>
      <c r="B591" s="18"/>
      <c r="C591" s="18"/>
      <c r="D591" s="18"/>
      <c r="E591" s="18"/>
      <c r="F591" s="18"/>
      <c r="G591" s="18"/>
      <c r="H591" s="18"/>
      <c r="I591" s="18"/>
      <c r="J591" s="16"/>
      <c r="K591" s="16"/>
      <c r="L591" s="16"/>
      <c r="M591" s="18"/>
      <c r="N591" s="18"/>
      <c r="O591" s="18"/>
      <c r="P591" s="18"/>
      <c r="Q591" s="18"/>
      <c r="R591" s="18"/>
      <c r="S591" s="18"/>
      <c r="T591" s="18"/>
      <c r="U591" s="18"/>
      <c r="V591" s="18"/>
      <c r="W591" s="18"/>
      <c r="X591" s="18"/>
      <c r="Y591" s="18"/>
      <c r="Z591" s="18"/>
      <c r="AA591" s="18"/>
      <c r="AB591" s="18"/>
      <c r="AC591" s="18"/>
      <c r="AD591" s="18"/>
      <c r="AE591" s="18"/>
      <c r="AF591" s="18"/>
    </row>
    <row r="592" spans="1:32" x14ac:dyDescent="0.2">
      <c r="A592" s="18"/>
      <c r="B592" s="18"/>
      <c r="C592" s="18"/>
      <c r="D592" s="18"/>
      <c r="E592" s="18"/>
      <c r="F592" s="18"/>
      <c r="G592" s="18"/>
      <c r="H592" s="18"/>
      <c r="I592" s="18"/>
      <c r="J592" s="16"/>
      <c r="K592" s="16"/>
      <c r="L592" s="16"/>
      <c r="M592" s="18"/>
      <c r="N592" s="18"/>
      <c r="O592" s="18"/>
      <c r="P592" s="18"/>
      <c r="Q592" s="18"/>
      <c r="R592" s="18"/>
      <c r="S592" s="18"/>
      <c r="T592" s="18"/>
      <c r="U592" s="18"/>
      <c r="V592" s="18"/>
      <c r="W592" s="18"/>
      <c r="X592" s="18"/>
      <c r="Y592" s="18"/>
      <c r="Z592" s="18"/>
      <c r="AA592" s="18"/>
      <c r="AB592" s="18"/>
      <c r="AC592" s="18"/>
      <c r="AD592" s="18"/>
      <c r="AE592" s="18"/>
      <c r="AF592" s="18"/>
    </row>
    <row r="593" spans="1:32" x14ac:dyDescent="0.2">
      <c r="A593" s="18"/>
      <c r="B593" s="18"/>
      <c r="C593" s="18"/>
      <c r="D593" s="18"/>
      <c r="E593" s="18"/>
      <c r="F593" s="18"/>
      <c r="G593" s="18"/>
      <c r="H593" s="18"/>
      <c r="I593" s="18"/>
      <c r="J593" s="16"/>
      <c r="K593" s="16"/>
      <c r="L593" s="16"/>
      <c r="M593" s="18"/>
      <c r="N593" s="18"/>
      <c r="O593" s="18"/>
      <c r="P593" s="18"/>
      <c r="Q593" s="18"/>
      <c r="R593" s="18"/>
      <c r="S593" s="18"/>
      <c r="T593" s="18"/>
      <c r="U593" s="18"/>
      <c r="V593" s="18"/>
      <c r="W593" s="18"/>
      <c r="X593" s="18"/>
      <c r="Y593" s="18"/>
      <c r="Z593" s="18"/>
      <c r="AA593" s="18"/>
      <c r="AB593" s="18"/>
      <c r="AC593" s="18"/>
      <c r="AD593" s="18"/>
      <c r="AE593" s="18"/>
      <c r="AF593" s="18"/>
    </row>
    <row r="594" spans="1:32" x14ac:dyDescent="0.2">
      <c r="A594" s="18"/>
      <c r="B594" s="18"/>
      <c r="C594" s="18"/>
      <c r="D594" s="18"/>
      <c r="E594" s="18"/>
      <c r="F594" s="18"/>
      <c r="G594" s="18"/>
      <c r="H594" s="18"/>
      <c r="I594" s="18"/>
      <c r="J594" s="16"/>
      <c r="K594" s="16"/>
      <c r="L594" s="16"/>
      <c r="M594" s="18"/>
      <c r="N594" s="18"/>
      <c r="O594" s="18"/>
      <c r="P594" s="18"/>
      <c r="Q594" s="18"/>
      <c r="R594" s="18"/>
      <c r="S594" s="18"/>
      <c r="T594" s="18"/>
      <c r="U594" s="18"/>
      <c r="V594" s="18"/>
      <c r="W594" s="18"/>
      <c r="X594" s="18"/>
      <c r="Y594" s="18"/>
      <c r="Z594" s="18"/>
      <c r="AA594" s="18"/>
      <c r="AB594" s="18"/>
      <c r="AC594" s="18"/>
      <c r="AD594" s="18"/>
      <c r="AE594" s="18"/>
      <c r="AF594" s="18"/>
    </row>
    <row r="595" spans="1:32" x14ac:dyDescent="0.2">
      <c r="A595" s="18"/>
      <c r="B595" s="18"/>
      <c r="C595" s="18"/>
      <c r="D595" s="18"/>
      <c r="E595" s="18"/>
      <c r="F595" s="18"/>
      <c r="G595" s="18"/>
      <c r="H595" s="18"/>
      <c r="I595" s="18"/>
      <c r="J595" s="16"/>
      <c r="K595" s="16"/>
      <c r="L595" s="16"/>
      <c r="M595" s="18"/>
      <c r="N595" s="18"/>
      <c r="O595" s="18"/>
      <c r="P595" s="18"/>
      <c r="Q595" s="18"/>
      <c r="R595" s="18"/>
      <c r="S595" s="18"/>
      <c r="T595" s="18"/>
      <c r="U595" s="18"/>
      <c r="V595" s="18"/>
      <c r="W595" s="18"/>
      <c r="X595" s="18"/>
      <c r="Y595" s="18"/>
      <c r="Z595" s="18"/>
      <c r="AA595" s="18"/>
      <c r="AB595" s="18"/>
      <c r="AC595" s="18"/>
      <c r="AD595" s="18"/>
      <c r="AE595" s="18"/>
      <c r="AF595" s="18"/>
    </row>
    <row r="596" spans="1:32" x14ac:dyDescent="0.2">
      <c r="A596" s="18"/>
      <c r="B596" s="18"/>
      <c r="C596" s="18"/>
      <c r="D596" s="18"/>
      <c r="E596" s="18"/>
      <c r="F596" s="18"/>
      <c r="G596" s="18"/>
      <c r="H596" s="18"/>
      <c r="I596" s="18"/>
      <c r="J596" s="16"/>
      <c r="K596" s="16"/>
      <c r="L596" s="16"/>
      <c r="M596" s="18"/>
      <c r="N596" s="18"/>
      <c r="O596" s="18"/>
      <c r="P596" s="18"/>
      <c r="Q596" s="18"/>
      <c r="R596" s="18"/>
      <c r="S596" s="18"/>
      <c r="T596" s="18"/>
      <c r="U596" s="18"/>
      <c r="V596" s="18"/>
      <c r="W596" s="18"/>
      <c r="X596" s="18"/>
      <c r="Y596" s="18"/>
      <c r="Z596" s="18"/>
      <c r="AA596" s="18"/>
      <c r="AB596" s="18"/>
      <c r="AC596" s="18"/>
      <c r="AD596" s="18"/>
      <c r="AE596" s="18"/>
      <c r="AF596" s="18"/>
    </row>
    <row r="597" spans="1:32" x14ac:dyDescent="0.2">
      <c r="A597" s="18"/>
      <c r="B597" s="18"/>
      <c r="C597" s="18"/>
      <c r="D597" s="18"/>
      <c r="E597" s="18"/>
      <c r="F597" s="18"/>
      <c r="G597" s="18"/>
      <c r="H597" s="18"/>
      <c r="I597" s="18"/>
      <c r="J597" s="16"/>
      <c r="K597" s="16"/>
      <c r="L597" s="16"/>
      <c r="M597" s="18"/>
      <c r="N597" s="18"/>
      <c r="O597" s="18"/>
      <c r="P597" s="18"/>
      <c r="Q597" s="18"/>
      <c r="R597" s="18"/>
      <c r="S597" s="18"/>
      <c r="T597" s="18"/>
      <c r="U597" s="18"/>
      <c r="V597" s="18"/>
      <c r="W597" s="18"/>
      <c r="X597" s="18"/>
      <c r="Y597" s="18"/>
      <c r="Z597" s="18"/>
      <c r="AA597" s="18"/>
      <c r="AB597" s="18"/>
      <c r="AC597" s="18"/>
      <c r="AD597" s="18"/>
      <c r="AE597" s="18"/>
      <c r="AF597" s="18"/>
    </row>
    <row r="598" spans="1:32" x14ac:dyDescent="0.2">
      <c r="A598" s="18"/>
      <c r="B598" s="18"/>
      <c r="C598" s="18"/>
      <c r="D598" s="18"/>
      <c r="E598" s="18"/>
      <c r="F598" s="18"/>
      <c r="G598" s="18"/>
      <c r="H598" s="18"/>
      <c r="I598" s="18"/>
      <c r="J598" s="16"/>
      <c r="K598" s="16"/>
      <c r="L598" s="16"/>
      <c r="M598" s="18"/>
      <c r="N598" s="18"/>
      <c r="O598" s="18"/>
      <c r="P598" s="18"/>
      <c r="Q598" s="18"/>
      <c r="R598" s="18"/>
      <c r="S598" s="18"/>
      <c r="T598" s="18"/>
      <c r="U598" s="18"/>
      <c r="V598" s="18"/>
      <c r="W598" s="18"/>
      <c r="X598" s="18"/>
      <c r="Y598" s="18"/>
      <c r="Z598" s="18"/>
      <c r="AA598" s="18"/>
      <c r="AB598" s="18"/>
      <c r="AC598" s="18"/>
      <c r="AD598" s="18"/>
      <c r="AE598" s="18"/>
      <c r="AF598" s="18"/>
    </row>
    <row r="599" spans="1:32" x14ac:dyDescent="0.2">
      <c r="A599" s="18"/>
      <c r="B599" s="18"/>
      <c r="C599" s="18"/>
      <c r="D599" s="18"/>
      <c r="E599" s="18"/>
      <c r="F599" s="18"/>
      <c r="G599" s="18"/>
      <c r="H599" s="18"/>
      <c r="I599" s="18"/>
      <c r="J599" s="16"/>
      <c r="K599" s="16"/>
      <c r="L599" s="16"/>
      <c r="M599" s="18"/>
      <c r="N599" s="18"/>
      <c r="O599" s="18"/>
      <c r="P599" s="18"/>
      <c r="Q599" s="18"/>
      <c r="R599" s="18"/>
      <c r="S599" s="18"/>
      <c r="T599" s="18"/>
      <c r="U599" s="18"/>
      <c r="V599" s="18"/>
      <c r="W599" s="18"/>
      <c r="X599" s="18"/>
      <c r="Y599" s="18"/>
      <c r="Z599" s="18"/>
      <c r="AA599" s="18"/>
      <c r="AB599" s="18"/>
      <c r="AC599" s="18"/>
      <c r="AD599" s="18"/>
      <c r="AE599" s="18"/>
      <c r="AF599" s="18"/>
    </row>
    <row r="600" spans="1:32" x14ac:dyDescent="0.2">
      <c r="A600" s="18"/>
      <c r="B600" s="18"/>
      <c r="C600" s="18"/>
      <c r="D600" s="18"/>
      <c r="E600" s="18"/>
      <c r="F600" s="18"/>
      <c r="G600" s="18"/>
      <c r="H600" s="18"/>
      <c r="I600" s="18"/>
      <c r="J600" s="16"/>
      <c r="K600" s="16"/>
      <c r="L600" s="16"/>
      <c r="M600" s="18"/>
      <c r="N600" s="18"/>
      <c r="O600" s="18"/>
      <c r="P600" s="18"/>
      <c r="Q600" s="18"/>
      <c r="R600" s="18"/>
      <c r="S600" s="18"/>
      <c r="T600" s="18"/>
      <c r="U600" s="18"/>
      <c r="V600" s="18"/>
      <c r="W600" s="18"/>
      <c r="X600" s="18"/>
      <c r="Y600" s="18"/>
      <c r="Z600" s="18"/>
      <c r="AA600" s="18"/>
      <c r="AB600" s="18"/>
      <c r="AC600" s="18"/>
      <c r="AD600" s="18"/>
      <c r="AE600" s="18"/>
      <c r="AF600" s="18"/>
    </row>
    <row r="601" spans="1:32" x14ac:dyDescent="0.2">
      <c r="A601" s="18"/>
      <c r="B601" s="18"/>
      <c r="C601" s="18"/>
      <c r="D601" s="18"/>
      <c r="E601" s="18"/>
      <c r="F601" s="18"/>
      <c r="G601" s="18"/>
      <c r="H601" s="18"/>
      <c r="I601" s="18"/>
      <c r="J601" s="16"/>
      <c r="K601" s="16"/>
      <c r="L601" s="16"/>
      <c r="M601" s="18"/>
      <c r="N601" s="18"/>
      <c r="O601" s="18"/>
      <c r="P601" s="18"/>
      <c r="Q601" s="18"/>
      <c r="R601" s="18"/>
      <c r="S601" s="18"/>
      <c r="T601" s="18"/>
      <c r="U601" s="18"/>
      <c r="V601" s="18"/>
      <c r="W601" s="18"/>
      <c r="X601" s="18"/>
      <c r="Y601" s="18"/>
      <c r="Z601" s="18"/>
      <c r="AA601" s="18"/>
      <c r="AB601" s="18"/>
      <c r="AC601" s="18"/>
      <c r="AD601" s="18"/>
      <c r="AE601" s="18"/>
      <c r="AF601" s="18"/>
    </row>
    <row r="602" spans="1:32" x14ac:dyDescent="0.2">
      <c r="A602" s="18"/>
      <c r="B602" s="18"/>
      <c r="C602" s="18"/>
      <c r="D602" s="18"/>
      <c r="E602" s="18"/>
      <c r="F602" s="18"/>
      <c r="G602" s="18"/>
      <c r="H602" s="18"/>
      <c r="I602" s="18"/>
      <c r="J602" s="16"/>
      <c r="K602" s="16"/>
      <c r="L602" s="16"/>
      <c r="M602" s="18"/>
      <c r="N602" s="18"/>
      <c r="O602" s="18"/>
      <c r="P602" s="18"/>
      <c r="Q602" s="18"/>
      <c r="R602" s="18"/>
      <c r="S602" s="18"/>
      <c r="T602" s="18"/>
      <c r="U602" s="18"/>
      <c r="V602" s="18"/>
      <c r="W602" s="18"/>
      <c r="X602" s="18"/>
      <c r="Y602" s="18"/>
      <c r="Z602" s="18"/>
      <c r="AA602" s="18"/>
      <c r="AB602" s="18"/>
      <c r="AC602" s="18"/>
      <c r="AD602" s="18"/>
      <c r="AE602" s="18"/>
      <c r="AF602" s="18"/>
    </row>
    <row r="603" spans="1:32" x14ac:dyDescent="0.2">
      <c r="A603" s="18"/>
      <c r="B603" s="18"/>
      <c r="C603" s="18"/>
      <c r="D603" s="18"/>
      <c r="E603" s="18"/>
      <c r="F603" s="18"/>
      <c r="G603" s="18"/>
      <c r="H603" s="18"/>
      <c r="I603" s="18"/>
      <c r="J603" s="16"/>
      <c r="K603" s="16"/>
      <c r="L603" s="16"/>
      <c r="M603" s="18"/>
      <c r="N603" s="18"/>
      <c r="O603" s="18"/>
      <c r="P603" s="18"/>
      <c r="Q603" s="18"/>
      <c r="R603" s="18"/>
      <c r="S603" s="18"/>
      <c r="T603" s="18"/>
      <c r="U603" s="18"/>
      <c r="V603" s="18"/>
      <c r="W603" s="18"/>
      <c r="X603" s="18"/>
      <c r="Y603" s="18"/>
      <c r="Z603" s="18"/>
      <c r="AA603" s="18"/>
      <c r="AB603" s="18"/>
      <c r="AC603" s="18"/>
      <c r="AD603" s="18"/>
      <c r="AE603" s="18"/>
      <c r="AF603" s="18"/>
    </row>
    <row r="604" spans="1:32" x14ac:dyDescent="0.2">
      <c r="A604" s="18"/>
      <c r="B604" s="18"/>
      <c r="C604" s="18"/>
      <c r="D604" s="18"/>
      <c r="E604" s="18"/>
      <c r="F604" s="18"/>
      <c r="G604" s="18"/>
      <c r="H604" s="18"/>
      <c r="I604" s="18"/>
      <c r="J604" s="16"/>
      <c r="K604" s="16"/>
      <c r="L604" s="16"/>
      <c r="M604" s="18"/>
      <c r="N604" s="18"/>
      <c r="O604" s="18"/>
      <c r="P604" s="18"/>
      <c r="Q604" s="18"/>
      <c r="R604" s="18"/>
      <c r="S604" s="18"/>
      <c r="T604" s="18"/>
      <c r="U604" s="18"/>
      <c r="V604" s="18"/>
      <c r="W604" s="18"/>
      <c r="X604" s="18"/>
      <c r="Y604" s="18"/>
      <c r="Z604" s="18"/>
      <c r="AA604" s="18"/>
      <c r="AB604" s="18"/>
      <c r="AC604" s="18"/>
      <c r="AD604" s="18"/>
      <c r="AE604" s="18"/>
      <c r="AF604" s="18"/>
    </row>
    <row r="605" spans="1:32" x14ac:dyDescent="0.2">
      <c r="A605" s="18"/>
      <c r="B605" s="18"/>
      <c r="C605" s="18"/>
      <c r="D605" s="18"/>
      <c r="E605" s="18"/>
      <c r="F605" s="18"/>
      <c r="G605" s="18"/>
      <c r="H605" s="18"/>
      <c r="I605" s="18"/>
      <c r="J605" s="16"/>
      <c r="K605" s="16"/>
      <c r="L605" s="16"/>
      <c r="M605" s="18"/>
      <c r="N605" s="18"/>
      <c r="O605" s="18"/>
      <c r="P605" s="18"/>
      <c r="Q605" s="18"/>
      <c r="R605" s="18"/>
      <c r="S605" s="18"/>
      <c r="T605" s="18"/>
      <c r="U605" s="18"/>
      <c r="V605" s="18"/>
      <c r="W605" s="18"/>
      <c r="X605" s="18"/>
      <c r="Y605" s="18"/>
      <c r="Z605" s="18"/>
      <c r="AA605" s="18"/>
      <c r="AB605" s="18"/>
      <c r="AC605" s="18"/>
      <c r="AD605" s="18"/>
      <c r="AE605" s="18"/>
      <c r="AF605" s="18"/>
    </row>
    <row r="606" spans="1:32" x14ac:dyDescent="0.2">
      <c r="A606" s="18"/>
      <c r="B606" s="18"/>
      <c r="C606" s="18"/>
      <c r="D606" s="18"/>
      <c r="E606" s="18"/>
      <c r="F606" s="18"/>
      <c r="G606" s="18"/>
      <c r="H606" s="18"/>
      <c r="I606" s="18"/>
      <c r="J606" s="16"/>
      <c r="K606" s="16"/>
      <c r="L606" s="16"/>
      <c r="M606" s="18"/>
      <c r="N606" s="18"/>
      <c r="O606" s="18"/>
      <c r="P606" s="18"/>
      <c r="Q606" s="18"/>
      <c r="R606" s="18"/>
      <c r="S606" s="18"/>
      <c r="T606" s="18"/>
      <c r="U606" s="18"/>
      <c r="V606" s="18"/>
      <c r="W606" s="18"/>
      <c r="X606" s="18"/>
      <c r="Y606" s="18"/>
      <c r="Z606" s="18"/>
      <c r="AA606" s="18"/>
      <c r="AB606" s="18"/>
      <c r="AC606" s="18"/>
      <c r="AD606" s="18"/>
      <c r="AE606" s="18"/>
      <c r="AF606" s="18"/>
    </row>
    <row r="607" spans="1:32" x14ac:dyDescent="0.2">
      <c r="A607" s="18"/>
      <c r="B607" s="18"/>
      <c r="C607" s="18"/>
      <c r="D607" s="18"/>
      <c r="E607" s="18"/>
      <c r="F607" s="18"/>
      <c r="G607" s="18"/>
      <c r="H607" s="18"/>
      <c r="I607" s="18"/>
      <c r="J607" s="16"/>
      <c r="K607" s="16"/>
      <c r="L607" s="16"/>
      <c r="M607" s="18"/>
      <c r="N607" s="18"/>
      <c r="O607" s="18"/>
      <c r="P607" s="18"/>
      <c r="Q607" s="18"/>
      <c r="R607" s="18"/>
      <c r="S607" s="18"/>
      <c r="T607" s="18"/>
      <c r="U607" s="18"/>
      <c r="V607" s="18"/>
      <c r="W607" s="18"/>
      <c r="X607" s="18"/>
      <c r="Y607" s="18"/>
      <c r="Z607" s="18"/>
      <c r="AA607" s="18"/>
      <c r="AB607" s="18"/>
      <c r="AC607" s="18"/>
      <c r="AD607" s="18"/>
      <c r="AE607" s="18"/>
      <c r="AF607" s="18"/>
    </row>
    <row r="608" spans="1:32" x14ac:dyDescent="0.2">
      <c r="A608" s="18"/>
      <c r="B608" s="18"/>
      <c r="C608" s="18"/>
      <c r="D608" s="18"/>
      <c r="E608" s="18"/>
      <c r="F608" s="18"/>
      <c r="G608" s="18"/>
      <c r="H608" s="18"/>
      <c r="I608" s="18"/>
      <c r="J608" s="16"/>
      <c r="K608" s="16"/>
      <c r="L608" s="16"/>
      <c r="M608" s="18"/>
      <c r="N608" s="18"/>
      <c r="O608" s="18"/>
      <c r="P608" s="18"/>
      <c r="Q608" s="18"/>
      <c r="R608" s="18"/>
      <c r="S608" s="18"/>
      <c r="T608" s="18"/>
      <c r="U608" s="18"/>
      <c r="V608" s="18"/>
      <c r="W608" s="18"/>
      <c r="X608" s="18"/>
      <c r="Y608" s="18"/>
      <c r="Z608" s="18"/>
      <c r="AA608" s="18"/>
      <c r="AB608" s="18"/>
      <c r="AC608" s="18"/>
      <c r="AD608" s="18"/>
      <c r="AE608" s="18"/>
      <c r="AF608" s="18"/>
    </row>
    <row r="609" spans="1:32" x14ac:dyDescent="0.2">
      <c r="A609" s="18"/>
      <c r="B609" s="18"/>
      <c r="C609" s="18"/>
      <c r="D609" s="18"/>
      <c r="E609" s="18"/>
      <c r="F609" s="18"/>
      <c r="G609" s="18"/>
      <c r="H609" s="18"/>
      <c r="I609" s="18"/>
      <c r="J609" s="16"/>
      <c r="K609" s="16"/>
      <c r="L609" s="16"/>
      <c r="M609" s="18"/>
      <c r="N609" s="18"/>
      <c r="O609" s="18"/>
      <c r="P609" s="18"/>
      <c r="Q609" s="18"/>
      <c r="R609" s="18"/>
      <c r="S609" s="18"/>
      <c r="T609" s="18"/>
      <c r="U609" s="18"/>
      <c r="V609" s="18"/>
      <c r="W609" s="18"/>
      <c r="X609" s="18"/>
      <c r="Y609" s="18"/>
      <c r="Z609" s="18"/>
      <c r="AA609" s="18"/>
      <c r="AB609" s="18"/>
      <c r="AC609" s="18"/>
      <c r="AD609" s="18"/>
      <c r="AE609" s="18"/>
      <c r="AF609" s="18"/>
    </row>
    <row r="610" spans="1:32" x14ac:dyDescent="0.2">
      <c r="A610" s="18"/>
      <c r="B610" s="18"/>
      <c r="C610" s="18"/>
      <c r="D610" s="18"/>
      <c r="E610" s="18"/>
      <c r="F610" s="18"/>
      <c r="G610" s="18"/>
      <c r="H610" s="18"/>
      <c r="I610" s="18"/>
      <c r="J610" s="16"/>
      <c r="K610" s="16"/>
      <c r="L610" s="16"/>
      <c r="M610" s="18"/>
      <c r="N610" s="18"/>
      <c r="O610" s="18"/>
      <c r="P610" s="18"/>
      <c r="Q610" s="18"/>
      <c r="R610" s="18"/>
      <c r="S610" s="18"/>
      <c r="T610" s="18"/>
      <c r="U610" s="18"/>
      <c r="V610" s="18"/>
      <c r="W610" s="18"/>
      <c r="X610" s="18"/>
      <c r="Y610" s="18"/>
      <c r="Z610" s="18"/>
      <c r="AA610" s="18"/>
      <c r="AB610" s="18"/>
      <c r="AC610" s="18"/>
      <c r="AD610" s="18"/>
      <c r="AE610" s="18"/>
      <c r="AF610" s="18"/>
    </row>
    <row r="611" spans="1:32" x14ac:dyDescent="0.2">
      <c r="A611" s="18"/>
      <c r="B611" s="18"/>
      <c r="C611" s="18"/>
      <c r="D611" s="18"/>
      <c r="E611" s="18"/>
      <c r="F611" s="18"/>
      <c r="G611" s="18"/>
      <c r="H611" s="18"/>
      <c r="I611" s="18"/>
      <c r="J611" s="16"/>
      <c r="K611" s="16"/>
      <c r="L611" s="16"/>
      <c r="M611" s="18"/>
      <c r="N611" s="18"/>
      <c r="O611" s="18"/>
      <c r="P611" s="18"/>
      <c r="Q611" s="18"/>
      <c r="R611" s="18"/>
      <c r="S611" s="18"/>
      <c r="T611" s="18"/>
      <c r="U611" s="18"/>
      <c r="V611" s="18"/>
      <c r="W611" s="18"/>
      <c r="X611" s="18"/>
      <c r="Y611" s="18"/>
      <c r="Z611" s="18"/>
      <c r="AA611" s="18"/>
      <c r="AB611" s="18"/>
      <c r="AC611" s="18"/>
      <c r="AD611" s="18"/>
      <c r="AE611" s="18"/>
      <c r="AF611" s="18"/>
    </row>
    <row r="612" spans="1:32" x14ac:dyDescent="0.2">
      <c r="A612" s="18"/>
      <c r="B612" s="18"/>
      <c r="C612" s="18"/>
      <c r="D612" s="18"/>
      <c r="E612" s="18"/>
      <c r="F612" s="18"/>
      <c r="G612" s="18"/>
      <c r="H612" s="18"/>
      <c r="I612" s="18"/>
      <c r="J612" s="16"/>
      <c r="K612" s="16"/>
      <c r="L612" s="16"/>
      <c r="M612" s="18"/>
      <c r="N612" s="18"/>
      <c r="O612" s="18"/>
      <c r="P612" s="18"/>
      <c r="Q612" s="18"/>
      <c r="R612" s="18"/>
      <c r="S612" s="18"/>
      <c r="T612" s="18"/>
      <c r="U612" s="18"/>
      <c r="V612" s="18"/>
      <c r="W612" s="18"/>
      <c r="X612" s="18"/>
      <c r="Y612" s="18"/>
      <c r="Z612" s="18"/>
      <c r="AA612" s="18"/>
      <c r="AB612" s="18"/>
      <c r="AC612" s="18"/>
      <c r="AD612" s="18"/>
      <c r="AE612" s="18"/>
      <c r="AF612" s="18"/>
    </row>
    <row r="613" spans="1:32" x14ac:dyDescent="0.2">
      <c r="A613" s="18"/>
      <c r="B613" s="18"/>
      <c r="C613" s="18"/>
      <c r="D613" s="18"/>
      <c r="E613" s="18"/>
      <c r="F613" s="18"/>
      <c r="G613" s="18"/>
      <c r="H613" s="18"/>
      <c r="I613" s="18"/>
      <c r="J613" s="16"/>
      <c r="K613" s="16"/>
      <c r="L613" s="16"/>
      <c r="M613" s="18"/>
      <c r="N613" s="18"/>
      <c r="O613" s="18"/>
      <c r="P613" s="18"/>
      <c r="Q613" s="18"/>
      <c r="R613" s="18"/>
      <c r="S613" s="18"/>
      <c r="T613" s="18"/>
      <c r="U613" s="18"/>
      <c r="V613" s="18"/>
      <c r="W613" s="18"/>
      <c r="X613" s="18"/>
      <c r="Y613" s="18"/>
      <c r="Z613" s="18"/>
      <c r="AA613" s="18"/>
      <c r="AB613" s="18"/>
      <c r="AC613" s="18"/>
      <c r="AD613" s="18"/>
      <c r="AE613" s="18"/>
      <c r="AF613" s="18"/>
    </row>
    <row r="614" spans="1:32" x14ac:dyDescent="0.2">
      <c r="A614" s="18"/>
      <c r="B614" s="18"/>
      <c r="C614" s="18"/>
      <c r="D614" s="18"/>
      <c r="E614" s="18"/>
      <c r="F614" s="18"/>
      <c r="G614" s="18"/>
      <c r="H614" s="18"/>
      <c r="I614" s="18"/>
      <c r="J614" s="16"/>
      <c r="K614" s="16"/>
      <c r="L614" s="16"/>
      <c r="M614" s="18"/>
      <c r="N614" s="18"/>
      <c r="O614" s="18"/>
      <c r="P614" s="18"/>
      <c r="Q614" s="18"/>
      <c r="R614" s="18"/>
      <c r="S614" s="18"/>
      <c r="T614" s="18"/>
      <c r="U614" s="18"/>
      <c r="V614" s="18"/>
      <c r="W614" s="18"/>
      <c r="X614" s="18"/>
      <c r="Y614" s="18"/>
      <c r="Z614" s="18"/>
      <c r="AA614" s="18"/>
      <c r="AB614" s="18"/>
      <c r="AC614" s="18"/>
      <c r="AD614" s="18"/>
      <c r="AE614" s="18"/>
      <c r="AF614" s="18"/>
    </row>
    <row r="615" spans="1:32" x14ac:dyDescent="0.2">
      <c r="A615" s="18"/>
      <c r="B615" s="18"/>
      <c r="C615" s="18"/>
      <c r="D615" s="18"/>
      <c r="E615" s="18"/>
      <c r="F615" s="18"/>
      <c r="G615" s="18"/>
      <c r="H615" s="18"/>
      <c r="I615" s="18"/>
      <c r="J615" s="16"/>
      <c r="K615" s="16"/>
      <c r="L615" s="16"/>
      <c r="M615" s="18"/>
      <c r="N615" s="18"/>
      <c r="O615" s="18"/>
      <c r="P615" s="18"/>
      <c r="Q615" s="18"/>
      <c r="R615" s="18"/>
      <c r="S615" s="18"/>
      <c r="T615" s="18"/>
      <c r="U615" s="18"/>
      <c r="V615" s="18"/>
      <c r="W615" s="18"/>
      <c r="X615" s="18"/>
      <c r="Y615" s="18"/>
      <c r="Z615" s="18"/>
      <c r="AA615" s="18"/>
      <c r="AB615" s="18"/>
      <c r="AC615" s="18"/>
      <c r="AD615" s="18"/>
      <c r="AE615" s="18"/>
      <c r="AF615" s="18"/>
    </row>
    <row r="616" spans="1:32" x14ac:dyDescent="0.2">
      <c r="A616" s="18"/>
      <c r="B616" s="18"/>
      <c r="C616" s="18"/>
      <c r="D616" s="18"/>
      <c r="E616" s="18"/>
      <c r="F616" s="18"/>
      <c r="G616" s="18"/>
      <c r="H616" s="18"/>
      <c r="I616" s="18"/>
      <c r="J616" s="16"/>
      <c r="K616" s="16"/>
      <c r="L616" s="16"/>
      <c r="M616" s="18"/>
      <c r="N616" s="18"/>
      <c r="O616" s="18"/>
      <c r="P616" s="18"/>
      <c r="Q616" s="18"/>
      <c r="R616" s="18"/>
      <c r="S616" s="18"/>
      <c r="T616" s="18"/>
      <c r="U616" s="18"/>
      <c r="V616" s="18"/>
      <c r="W616" s="18"/>
      <c r="X616" s="18"/>
      <c r="Y616" s="18"/>
      <c r="Z616" s="18"/>
      <c r="AA616" s="18"/>
      <c r="AB616" s="18"/>
      <c r="AC616" s="18"/>
      <c r="AD616" s="18"/>
      <c r="AE616" s="18"/>
      <c r="AF616" s="18"/>
    </row>
    <row r="617" spans="1:32" x14ac:dyDescent="0.2">
      <c r="A617" s="18"/>
      <c r="B617" s="18"/>
      <c r="C617" s="18"/>
      <c r="D617" s="18"/>
      <c r="E617" s="18"/>
      <c r="F617" s="18"/>
      <c r="G617" s="18"/>
      <c r="H617" s="18"/>
      <c r="I617" s="18"/>
      <c r="J617" s="16"/>
      <c r="K617" s="16"/>
      <c r="L617" s="16"/>
      <c r="M617" s="18"/>
      <c r="N617" s="18"/>
      <c r="O617" s="18"/>
      <c r="P617" s="18"/>
      <c r="Q617" s="18"/>
      <c r="R617" s="18"/>
      <c r="S617" s="18"/>
      <c r="T617" s="18"/>
      <c r="U617" s="18"/>
      <c r="V617" s="18"/>
      <c r="W617" s="18"/>
      <c r="X617" s="18"/>
      <c r="Y617" s="18"/>
      <c r="Z617" s="18"/>
      <c r="AA617" s="18"/>
      <c r="AB617" s="18"/>
      <c r="AC617" s="18"/>
      <c r="AD617" s="18"/>
      <c r="AE617" s="18"/>
      <c r="AF617" s="18"/>
    </row>
    <row r="618" spans="1:32" x14ac:dyDescent="0.2">
      <c r="A618" s="18"/>
      <c r="B618" s="18"/>
      <c r="C618" s="18"/>
      <c r="D618" s="18"/>
      <c r="E618" s="18"/>
      <c r="F618" s="18"/>
      <c r="G618" s="18"/>
      <c r="H618" s="18"/>
      <c r="I618" s="18"/>
      <c r="J618" s="16"/>
      <c r="K618" s="16"/>
      <c r="L618" s="16"/>
      <c r="M618" s="18"/>
      <c r="N618" s="18"/>
      <c r="O618" s="18"/>
      <c r="P618" s="18"/>
      <c r="Q618" s="18"/>
      <c r="R618" s="18"/>
      <c r="S618" s="18"/>
      <c r="T618" s="18"/>
      <c r="U618" s="18"/>
      <c r="V618" s="18"/>
      <c r="W618" s="18"/>
      <c r="X618" s="18"/>
      <c r="Y618" s="18"/>
      <c r="Z618" s="18"/>
      <c r="AA618" s="18"/>
      <c r="AB618" s="18"/>
      <c r="AC618" s="18"/>
      <c r="AD618" s="18"/>
      <c r="AE618" s="18"/>
      <c r="AF618" s="18"/>
    </row>
    <row r="619" spans="1:32" x14ac:dyDescent="0.2">
      <c r="A619" s="18"/>
      <c r="B619" s="18"/>
      <c r="C619" s="18"/>
      <c r="D619" s="18"/>
      <c r="E619" s="18"/>
      <c r="F619" s="18"/>
      <c r="G619" s="18"/>
      <c r="H619" s="18"/>
      <c r="I619" s="18"/>
      <c r="J619" s="16"/>
      <c r="K619" s="16"/>
      <c r="L619" s="16"/>
      <c r="M619" s="18"/>
      <c r="N619" s="18"/>
      <c r="O619" s="18"/>
      <c r="P619" s="18"/>
      <c r="Q619" s="18"/>
      <c r="R619" s="18"/>
      <c r="S619" s="18"/>
      <c r="T619" s="18"/>
      <c r="U619" s="18"/>
      <c r="V619" s="18"/>
      <c r="W619" s="18"/>
      <c r="X619" s="18"/>
      <c r="Y619" s="18"/>
      <c r="Z619" s="18"/>
      <c r="AA619" s="18"/>
      <c r="AB619" s="18"/>
      <c r="AC619" s="18"/>
      <c r="AD619" s="18"/>
      <c r="AE619" s="18"/>
      <c r="AF619" s="18"/>
    </row>
    <row r="620" spans="1:32" x14ac:dyDescent="0.2">
      <c r="A620" s="18"/>
      <c r="B620" s="18"/>
      <c r="C620" s="18"/>
      <c r="D620" s="18"/>
      <c r="E620" s="18"/>
      <c r="F620" s="18"/>
      <c r="G620" s="18"/>
      <c r="H620" s="18"/>
      <c r="I620" s="18"/>
      <c r="J620" s="16"/>
      <c r="K620" s="16"/>
      <c r="L620" s="16"/>
      <c r="M620" s="18"/>
      <c r="N620" s="18"/>
      <c r="O620" s="18"/>
      <c r="P620" s="18"/>
      <c r="Q620" s="18"/>
      <c r="R620" s="18"/>
      <c r="S620" s="18"/>
      <c r="T620" s="18"/>
      <c r="U620" s="18"/>
      <c r="V620" s="18"/>
      <c r="W620" s="18"/>
      <c r="X620" s="18"/>
      <c r="Y620" s="18"/>
      <c r="Z620" s="18"/>
      <c r="AA620" s="18"/>
      <c r="AB620" s="18"/>
      <c r="AC620" s="18"/>
      <c r="AD620" s="18"/>
      <c r="AE620" s="18"/>
      <c r="AF620" s="18"/>
    </row>
    <row r="621" spans="1:32" x14ac:dyDescent="0.2">
      <c r="A621" s="18"/>
      <c r="B621" s="18"/>
      <c r="C621" s="18"/>
      <c r="D621" s="18"/>
      <c r="E621" s="18"/>
      <c r="F621" s="18"/>
      <c r="G621" s="18"/>
      <c r="H621" s="18"/>
      <c r="I621" s="18"/>
      <c r="J621" s="16"/>
      <c r="K621" s="16"/>
      <c r="L621" s="16"/>
      <c r="M621" s="18"/>
      <c r="N621" s="18"/>
      <c r="O621" s="18"/>
      <c r="P621" s="18"/>
      <c r="Q621" s="18"/>
      <c r="R621" s="18"/>
      <c r="S621" s="18"/>
      <c r="T621" s="18"/>
      <c r="U621" s="18"/>
      <c r="V621" s="18"/>
      <c r="W621" s="18"/>
      <c r="X621" s="18"/>
      <c r="Y621" s="18"/>
      <c r="Z621" s="18"/>
      <c r="AA621" s="18"/>
      <c r="AB621" s="18"/>
      <c r="AC621" s="18"/>
      <c r="AD621" s="18"/>
      <c r="AE621" s="18"/>
      <c r="AF621" s="18"/>
    </row>
    <row r="622" spans="1:32" x14ac:dyDescent="0.2">
      <c r="A622" s="18"/>
      <c r="B622" s="18"/>
      <c r="C622" s="18"/>
      <c r="D622" s="18"/>
      <c r="E622" s="18"/>
      <c r="F622" s="18"/>
      <c r="G622" s="18"/>
      <c r="H622" s="18"/>
      <c r="I622" s="18"/>
      <c r="J622" s="16"/>
      <c r="K622" s="16"/>
      <c r="L622" s="16"/>
      <c r="M622" s="18"/>
      <c r="N622" s="18"/>
      <c r="O622" s="18"/>
      <c r="P622" s="18"/>
      <c r="Q622" s="18"/>
      <c r="R622" s="18"/>
      <c r="S622" s="18"/>
      <c r="T622" s="18"/>
      <c r="U622" s="18"/>
      <c r="V622" s="18"/>
      <c r="W622" s="18"/>
      <c r="X622" s="18"/>
      <c r="Y622" s="18"/>
      <c r="Z622" s="18"/>
      <c r="AA622" s="18"/>
      <c r="AB622" s="18"/>
      <c r="AC622" s="18"/>
      <c r="AD622" s="18"/>
      <c r="AE622" s="18"/>
      <c r="AF622" s="18"/>
    </row>
    <row r="623" spans="1:32" x14ac:dyDescent="0.2">
      <c r="A623" s="18"/>
      <c r="B623" s="18"/>
      <c r="C623" s="18"/>
      <c r="D623" s="18"/>
      <c r="E623" s="18"/>
      <c r="F623" s="18"/>
      <c r="G623" s="18"/>
      <c r="H623" s="18"/>
      <c r="I623" s="18"/>
      <c r="J623" s="16"/>
      <c r="K623" s="16"/>
      <c r="L623" s="16"/>
      <c r="M623" s="18"/>
      <c r="N623" s="18"/>
      <c r="O623" s="18"/>
      <c r="P623" s="18"/>
      <c r="Q623" s="18"/>
      <c r="R623" s="18"/>
      <c r="S623" s="18"/>
      <c r="T623" s="18"/>
      <c r="U623" s="18"/>
      <c r="V623" s="18"/>
      <c r="W623" s="18"/>
      <c r="X623" s="18"/>
      <c r="Y623" s="18"/>
      <c r="Z623" s="18"/>
      <c r="AA623" s="18"/>
      <c r="AB623" s="18"/>
      <c r="AC623" s="18"/>
      <c r="AD623" s="18"/>
      <c r="AE623" s="18"/>
      <c r="AF623" s="18"/>
    </row>
    <row r="624" spans="1:32" x14ac:dyDescent="0.2">
      <c r="A624" s="18"/>
      <c r="B624" s="18"/>
      <c r="C624" s="18"/>
      <c r="D624" s="18"/>
      <c r="E624" s="18"/>
      <c r="F624" s="18"/>
      <c r="G624" s="18"/>
      <c r="H624" s="18"/>
      <c r="I624" s="18"/>
      <c r="J624" s="16"/>
      <c r="K624" s="16"/>
      <c r="L624" s="16"/>
      <c r="M624" s="18"/>
      <c r="N624" s="18"/>
      <c r="O624" s="18"/>
      <c r="P624" s="18"/>
      <c r="Q624" s="18"/>
      <c r="R624" s="18"/>
      <c r="S624" s="18"/>
      <c r="T624" s="18"/>
      <c r="U624" s="18"/>
      <c r="V624" s="18"/>
      <c r="W624" s="18"/>
      <c r="X624" s="18"/>
      <c r="Y624" s="18"/>
      <c r="Z624" s="18"/>
      <c r="AA624" s="18"/>
      <c r="AB624" s="18"/>
      <c r="AC624" s="18"/>
      <c r="AD624" s="18"/>
      <c r="AE624" s="18"/>
      <c r="AF624" s="18"/>
    </row>
    <row r="625" spans="1:32" x14ac:dyDescent="0.2">
      <c r="A625" s="18"/>
      <c r="B625" s="18"/>
      <c r="C625" s="18"/>
      <c r="D625" s="18"/>
      <c r="E625" s="18"/>
      <c r="F625" s="18"/>
      <c r="G625" s="18"/>
      <c r="H625" s="18"/>
      <c r="I625" s="18"/>
      <c r="J625" s="16"/>
      <c r="K625" s="16"/>
      <c r="L625" s="16"/>
      <c r="M625" s="18"/>
      <c r="N625" s="18"/>
      <c r="O625" s="18"/>
      <c r="P625" s="18"/>
      <c r="Q625" s="18"/>
      <c r="R625" s="18"/>
      <c r="S625" s="18"/>
      <c r="T625" s="18"/>
      <c r="U625" s="18"/>
      <c r="V625" s="18"/>
      <c r="W625" s="18"/>
      <c r="X625" s="18"/>
      <c r="Y625" s="18"/>
      <c r="Z625" s="18"/>
      <c r="AA625" s="18"/>
      <c r="AB625" s="18"/>
      <c r="AC625" s="18"/>
      <c r="AD625" s="18"/>
      <c r="AE625" s="18"/>
      <c r="AF625" s="18"/>
    </row>
    <row r="626" spans="1:32" x14ac:dyDescent="0.2">
      <c r="A626" s="18"/>
      <c r="B626" s="18"/>
      <c r="C626" s="18"/>
      <c r="D626" s="18"/>
      <c r="E626" s="18"/>
      <c r="F626" s="18"/>
      <c r="G626" s="18"/>
      <c r="H626" s="18"/>
      <c r="I626" s="18"/>
      <c r="J626" s="16"/>
      <c r="K626" s="16"/>
      <c r="L626" s="16"/>
      <c r="M626" s="18"/>
      <c r="N626" s="18"/>
      <c r="O626" s="18"/>
      <c r="P626" s="18"/>
      <c r="Q626" s="18"/>
      <c r="R626" s="18"/>
      <c r="S626" s="18"/>
      <c r="T626" s="18"/>
      <c r="U626" s="18"/>
      <c r="V626" s="18"/>
      <c r="W626" s="18"/>
      <c r="X626" s="18"/>
      <c r="Y626" s="18"/>
      <c r="Z626" s="18"/>
      <c r="AA626" s="18"/>
      <c r="AB626" s="18"/>
      <c r="AC626" s="18"/>
      <c r="AD626" s="18"/>
      <c r="AE626" s="18"/>
      <c r="AF626" s="18"/>
    </row>
    <row r="627" spans="1:32" x14ac:dyDescent="0.2">
      <c r="A627" s="18"/>
      <c r="B627" s="18"/>
      <c r="C627" s="18"/>
      <c r="D627" s="18"/>
      <c r="E627" s="18"/>
      <c r="F627" s="18"/>
      <c r="G627" s="18"/>
      <c r="H627" s="18"/>
      <c r="I627" s="18"/>
      <c r="J627" s="16"/>
      <c r="K627" s="16"/>
      <c r="L627" s="16"/>
      <c r="M627" s="18"/>
      <c r="N627" s="18"/>
      <c r="O627" s="18"/>
      <c r="P627" s="18"/>
      <c r="Q627" s="18"/>
      <c r="R627" s="18"/>
      <c r="S627" s="18"/>
      <c r="T627" s="18"/>
      <c r="U627" s="18"/>
      <c r="V627" s="18"/>
      <c r="W627" s="18"/>
      <c r="X627" s="18"/>
      <c r="Y627" s="18"/>
      <c r="Z627" s="18"/>
      <c r="AA627" s="18"/>
      <c r="AB627" s="18"/>
      <c r="AC627" s="18"/>
      <c r="AD627" s="18"/>
      <c r="AE627" s="18"/>
      <c r="AF627" s="18"/>
    </row>
    <row r="628" spans="1:32" x14ac:dyDescent="0.2">
      <c r="A628" s="18"/>
      <c r="B628" s="18"/>
      <c r="C628" s="18"/>
      <c r="D628" s="18"/>
      <c r="E628" s="18"/>
      <c r="F628" s="18"/>
      <c r="G628" s="18"/>
      <c r="H628" s="18"/>
      <c r="I628" s="18"/>
      <c r="J628" s="16"/>
      <c r="K628" s="16"/>
      <c r="L628" s="16"/>
      <c r="M628" s="18"/>
      <c r="N628" s="18"/>
      <c r="O628" s="18"/>
      <c r="P628" s="18"/>
      <c r="Q628" s="18"/>
      <c r="R628" s="18"/>
      <c r="S628" s="18"/>
      <c r="T628" s="18"/>
      <c r="U628" s="18"/>
      <c r="V628" s="18"/>
      <c r="W628" s="18"/>
      <c r="X628" s="18"/>
      <c r="Y628" s="18"/>
      <c r="Z628" s="18"/>
      <c r="AA628" s="18"/>
      <c r="AB628" s="18"/>
      <c r="AC628" s="18"/>
      <c r="AD628" s="18"/>
      <c r="AE628" s="18"/>
      <c r="AF628" s="18"/>
    </row>
    <row r="629" spans="1:32" x14ac:dyDescent="0.2">
      <c r="A629" s="18"/>
      <c r="B629" s="18"/>
      <c r="C629" s="18"/>
      <c r="D629" s="18"/>
      <c r="E629" s="18"/>
      <c r="F629" s="18"/>
      <c r="G629" s="18"/>
      <c r="H629" s="18"/>
      <c r="I629" s="18"/>
      <c r="J629" s="16"/>
      <c r="K629" s="16"/>
      <c r="L629" s="16"/>
      <c r="M629" s="18"/>
      <c r="N629" s="18"/>
      <c r="O629" s="18"/>
      <c r="P629" s="18"/>
      <c r="Q629" s="18"/>
      <c r="R629" s="18"/>
      <c r="S629" s="18"/>
      <c r="T629" s="18"/>
      <c r="U629" s="18"/>
      <c r="V629" s="18"/>
      <c r="W629" s="18"/>
      <c r="X629" s="18"/>
      <c r="Y629" s="18"/>
      <c r="Z629" s="18"/>
      <c r="AA629" s="18"/>
      <c r="AB629" s="18"/>
      <c r="AC629" s="18"/>
      <c r="AD629" s="18"/>
      <c r="AE629" s="18"/>
      <c r="AF629" s="18"/>
    </row>
    <row r="630" spans="1:32" x14ac:dyDescent="0.2">
      <c r="A630" s="18"/>
      <c r="B630" s="18"/>
      <c r="C630" s="18"/>
      <c r="D630" s="18"/>
      <c r="E630" s="18"/>
      <c r="F630" s="18"/>
      <c r="G630" s="18"/>
      <c r="H630" s="18"/>
      <c r="I630" s="18"/>
      <c r="J630" s="16"/>
      <c r="K630" s="16"/>
      <c r="L630" s="16"/>
      <c r="M630" s="18"/>
      <c r="N630" s="18"/>
      <c r="O630" s="18"/>
      <c r="P630" s="18"/>
      <c r="Q630" s="18"/>
      <c r="R630" s="18"/>
      <c r="S630" s="18"/>
      <c r="T630" s="18"/>
      <c r="U630" s="18"/>
      <c r="V630" s="18"/>
      <c r="W630" s="18"/>
      <c r="X630" s="18"/>
      <c r="Y630" s="18"/>
      <c r="Z630" s="18"/>
      <c r="AA630" s="18"/>
      <c r="AB630" s="18"/>
      <c r="AC630" s="18"/>
      <c r="AD630" s="18"/>
      <c r="AE630" s="18"/>
      <c r="AF630" s="18"/>
    </row>
    <row r="631" spans="1:32" x14ac:dyDescent="0.2">
      <c r="A631" s="18"/>
      <c r="B631" s="18"/>
      <c r="C631" s="18"/>
      <c r="D631" s="18"/>
      <c r="E631" s="18"/>
      <c r="F631" s="18"/>
      <c r="G631" s="18"/>
      <c r="H631" s="18"/>
      <c r="I631" s="18"/>
      <c r="J631" s="16"/>
      <c r="K631" s="16"/>
      <c r="L631" s="16"/>
      <c r="M631" s="18"/>
      <c r="N631" s="18"/>
      <c r="O631" s="18"/>
      <c r="P631" s="18"/>
      <c r="Q631" s="18"/>
      <c r="R631" s="18"/>
      <c r="S631" s="18"/>
      <c r="T631" s="18"/>
      <c r="U631" s="18"/>
      <c r="V631" s="18"/>
      <c r="W631" s="18"/>
      <c r="X631" s="18"/>
      <c r="Y631" s="18"/>
      <c r="Z631" s="18"/>
      <c r="AA631" s="18"/>
      <c r="AB631" s="18"/>
      <c r="AC631" s="18"/>
      <c r="AD631" s="18"/>
      <c r="AE631" s="18"/>
      <c r="AF631" s="18"/>
    </row>
    <row r="632" spans="1:32" x14ac:dyDescent="0.2">
      <c r="A632" s="18"/>
      <c r="B632" s="18"/>
      <c r="C632" s="18"/>
      <c r="D632" s="18"/>
      <c r="E632" s="18"/>
      <c r="F632" s="18"/>
      <c r="G632" s="18"/>
      <c r="H632" s="18"/>
      <c r="I632" s="18"/>
      <c r="J632" s="16"/>
      <c r="K632" s="16"/>
      <c r="L632" s="16"/>
      <c r="M632" s="18"/>
      <c r="N632" s="18"/>
      <c r="O632" s="18"/>
      <c r="P632" s="18"/>
      <c r="Q632" s="18"/>
      <c r="R632" s="18"/>
      <c r="S632" s="18"/>
      <c r="T632" s="18"/>
      <c r="U632" s="18"/>
      <c r="V632" s="18"/>
      <c r="W632" s="18"/>
      <c r="X632" s="18"/>
      <c r="Y632" s="18"/>
      <c r="Z632" s="18"/>
      <c r="AA632" s="18"/>
      <c r="AB632" s="18"/>
      <c r="AC632" s="18"/>
      <c r="AD632" s="18"/>
      <c r="AE632" s="18"/>
      <c r="AF632" s="18"/>
    </row>
    <row r="633" spans="1:32" x14ac:dyDescent="0.2">
      <c r="A633" s="18"/>
      <c r="B633" s="18"/>
      <c r="C633" s="18"/>
      <c r="D633" s="18"/>
      <c r="E633" s="18"/>
      <c r="F633" s="18"/>
      <c r="G633" s="18"/>
      <c r="H633" s="18"/>
      <c r="I633" s="18"/>
      <c r="J633" s="16"/>
      <c r="K633" s="16"/>
      <c r="L633" s="16"/>
      <c r="M633" s="18"/>
      <c r="N633" s="18"/>
      <c r="O633" s="18"/>
      <c r="P633" s="18"/>
      <c r="Q633" s="18"/>
      <c r="R633" s="18"/>
      <c r="S633" s="18"/>
      <c r="T633" s="18"/>
      <c r="U633" s="18"/>
      <c r="V633" s="18"/>
      <c r="W633" s="18"/>
      <c r="X633" s="18"/>
      <c r="Y633" s="18"/>
      <c r="Z633" s="18"/>
      <c r="AA633" s="18"/>
      <c r="AB633" s="18"/>
      <c r="AC633" s="18"/>
      <c r="AD633" s="18"/>
      <c r="AE633" s="18"/>
      <c r="AF633" s="18"/>
    </row>
    <row r="634" spans="1:32" x14ac:dyDescent="0.2">
      <c r="A634" s="18"/>
      <c r="B634" s="18"/>
      <c r="C634" s="18"/>
      <c r="D634" s="18"/>
      <c r="E634" s="18"/>
      <c r="F634" s="18"/>
      <c r="G634" s="18"/>
      <c r="H634" s="18"/>
      <c r="I634" s="18"/>
      <c r="J634" s="16"/>
      <c r="K634" s="16"/>
      <c r="L634" s="16"/>
      <c r="M634" s="18"/>
      <c r="N634" s="18"/>
      <c r="O634" s="18"/>
      <c r="P634" s="18"/>
      <c r="Q634" s="18"/>
      <c r="R634" s="18"/>
      <c r="S634" s="18"/>
      <c r="T634" s="18"/>
      <c r="U634" s="18"/>
      <c r="V634" s="18"/>
      <c r="W634" s="18"/>
      <c r="X634" s="18"/>
      <c r="Y634" s="18"/>
      <c r="Z634" s="18"/>
      <c r="AA634" s="18"/>
      <c r="AB634" s="18"/>
      <c r="AC634" s="18"/>
      <c r="AD634" s="18"/>
      <c r="AE634" s="18"/>
      <c r="AF634" s="18"/>
    </row>
    <row r="635" spans="1:32" x14ac:dyDescent="0.2">
      <c r="A635" s="18"/>
      <c r="B635" s="18"/>
      <c r="C635" s="18"/>
      <c r="D635" s="18"/>
      <c r="E635" s="18"/>
      <c r="F635" s="18"/>
      <c r="G635" s="18"/>
      <c r="H635" s="18"/>
      <c r="I635" s="18"/>
      <c r="J635" s="16"/>
      <c r="K635" s="16"/>
      <c r="L635" s="16"/>
      <c r="M635" s="18"/>
      <c r="N635" s="18"/>
      <c r="O635" s="18"/>
      <c r="P635" s="18"/>
      <c r="Q635" s="18"/>
      <c r="R635" s="18"/>
      <c r="S635" s="18"/>
      <c r="T635" s="18"/>
      <c r="U635" s="18"/>
      <c r="V635" s="18"/>
      <c r="W635" s="18"/>
      <c r="X635" s="18"/>
      <c r="Y635" s="18"/>
      <c r="Z635" s="18"/>
      <c r="AA635" s="18"/>
      <c r="AB635" s="18"/>
      <c r="AC635" s="18"/>
      <c r="AD635" s="18"/>
      <c r="AE635" s="18"/>
      <c r="AF635" s="18"/>
    </row>
    <row r="636" spans="1:32" x14ac:dyDescent="0.2">
      <c r="A636" s="18"/>
      <c r="B636" s="18"/>
      <c r="C636" s="18"/>
      <c r="D636" s="18"/>
      <c r="E636" s="18"/>
      <c r="F636" s="18"/>
      <c r="G636" s="18"/>
      <c r="H636" s="18"/>
      <c r="I636" s="18"/>
      <c r="J636" s="16"/>
      <c r="K636" s="16"/>
      <c r="L636" s="16"/>
      <c r="M636" s="18"/>
      <c r="N636" s="18"/>
      <c r="O636" s="18"/>
      <c r="P636" s="18"/>
      <c r="Q636" s="18"/>
      <c r="R636" s="18"/>
      <c r="S636" s="18"/>
      <c r="T636" s="18"/>
      <c r="U636" s="18"/>
      <c r="V636" s="18"/>
      <c r="W636" s="18"/>
      <c r="X636" s="18"/>
      <c r="Y636" s="18"/>
      <c r="Z636" s="18"/>
      <c r="AA636" s="18"/>
      <c r="AB636" s="18"/>
      <c r="AC636" s="18"/>
      <c r="AD636" s="18"/>
      <c r="AE636" s="18"/>
      <c r="AF636" s="18"/>
    </row>
    <row r="637" spans="1:32" x14ac:dyDescent="0.2">
      <c r="A637" s="18"/>
      <c r="B637" s="18"/>
      <c r="C637" s="18"/>
      <c r="D637" s="18"/>
      <c r="E637" s="18"/>
      <c r="F637" s="18"/>
      <c r="G637" s="18"/>
      <c r="H637" s="18"/>
      <c r="I637" s="18"/>
      <c r="J637" s="16"/>
      <c r="K637" s="16"/>
      <c r="L637" s="16"/>
      <c r="M637" s="18"/>
      <c r="N637" s="18"/>
      <c r="O637" s="18"/>
      <c r="P637" s="18"/>
      <c r="Q637" s="18"/>
      <c r="R637" s="18"/>
      <c r="S637" s="18"/>
      <c r="T637" s="18"/>
      <c r="U637" s="18"/>
      <c r="V637" s="18"/>
      <c r="W637" s="18"/>
      <c r="X637" s="18"/>
      <c r="Y637" s="18"/>
      <c r="Z637" s="18"/>
      <c r="AA637" s="18"/>
      <c r="AB637" s="18"/>
      <c r="AC637" s="18"/>
      <c r="AD637" s="18"/>
      <c r="AE637" s="18"/>
      <c r="AF637" s="18"/>
    </row>
    <row r="638" spans="1:32" x14ac:dyDescent="0.2">
      <c r="A638" s="18"/>
      <c r="B638" s="18"/>
      <c r="C638" s="18"/>
      <c r="D638" s="18"/>
      <c r="E638" s="18"/>
      <c r="F638" s="18"/>
      <c r="G638" s="18"/>
      <c r="H638" s="18"/>
      <c r="I638" s="18"/>
      <c r="J638" s="16"/>
      <c r="K638" s="16"/>
      <c r="L638" s="16"/>
      <c r="M638" s="18"/>
      <c r="N638" s="18"/>
      <c r="O638" s="18"/>
      <c r="P638" s="18"/>
      <c r="Q638" s="18"/>
      <c r="R638" s="18"/>
      <c r="S638" s="18"/>
      <c r="T638" s="18"/>
      <c r="U638" s="18"/>
      <c r="V638" s="18"/>
      <c r="W638" s="18"/>
      <c r="X638" s="18"/>
      <c r="Y638" s="18"/>
      <c r="Z638" s="18"/>
      <c r="AA638" s="18"/>
      <c r="AB638" s="18"/>
      <c r="AC638" s="18"/>
      <c r="AD638" s="18"/>
      <c r="AE638" s="18"/>
      <c r="AF638" s="18"/>
    </row>
    <row r="639" spans="1:32" x14ac:dyDescent="0.2">
      <c r="A639" s="18"/>
      <c r="B639" s="18"/>
      <c r="C639" s="18"/>
      <c r="D639" s="18"/>
      <c r="E639" s="18"/>
      <c r="F639" s="18"/>
      <c r="G639" s="18"/>
      <c r="H639" s="18"/>
      <c r="I639" s="18"/>
      <c r="J639" s="16"/>
      <c r="K639" s="16"/>
      <c r="L639" s="16"/>
      <c r="M639" s="18"/>
      <c r="N639" s="18"/>
      <c r="O639" s="18"/>
      <c r="P639" s="18"/>
      <c r="Q639" s="18"/>
      <c r="R639" s="18"/>
      <c r="S639" s="18"/>
      <c r="T639" s="18"/>
      <c r="U639" s="18"/>
      <c r="V639" s="18"/>
      <c r="W639" s="18"/>
      <c r="X639" s="18"/>
      <c r="Y639" s="18"/>
      <c r="Z639" s="18"/>
      <c r="AA639" s="18"/>
      <c r="AB639" s="18"/>
      <c r="AC639" s="18"/>
      <c r="AD639" s="18"/>
      <c r="AE639" s="18"/>
      <c r="AF639" s="18"/>
    </row>
    <row r="640" spans="1:32" x14ac:dyDescent="0.2">
      <c r="A640" s="18"/>
      <c r="B640" s="18"/>
      <c r="C640" s="18"/>
      <c r="D640" s="18"/>
      <c r="E640" s="18"/>
      <c r="F640" s="18"/>
      <c r="G640" s="18"/>
      <c r="H640" s="18"/>
      <c r="I640" s="18"/>
      <c r="J640" s="16"/>
      <c r="K640" s="16"/>
      <c r="L640" s="16"/>
      <c r="M640" s="18"/>
      <c r="N640" s="18"/>
      <c r="O640" s="18"/>
      <c r="P640" s="18"/>
      <c r="Q640" s="18"/>
      <c r="R640" s="18"/>
      <c r="S640" s="18"/>
      <c r="T640" s="18"/>
      <c r="U640" s="18"/>
      <c r="V640" s="18"/>
      <c r="W640" s="18"/>
      <c r="X640" s="18"/>
      <c r="Y640" s="18"/>
      <c r="Z640" s="18"/>
      <c r="AA640" s="18"/>
      <c r="AB640" s="18"/>
      <c r="AC640" s="18"/>
      <c r="AD640" s="18"/>
      <c r="AE640" s="18"/>
      <c r="AF640" s="18"/>
    </row>
    <row r="641" spans="1:32" x14ac:dyDescent="0.2">
      <c r="A641" s="18"/>
      <c r="B641" s="18"/>
      <c r="C641" s="18"/>
      <c r="D641" s="18"/>
      <c r="E641" s="18"/>
      <c r="F641" s="18"/>
      <c r="G641" s="18"/>
      <c r="H641" s="18"/>
      <c r="I641" s="18"/>
      <c r="J641" s="16"/>
      <c r="K641" s="16"/>
      <c r="L641" s="16"/>
      <c r="M641" s="18"/>
      <c r="N641" s="18"/>
      <c r="O641" s="18"/>
      <c r="P641" s="18"/>
      <c r="Q641" s="18"/>
      <c r="R641" s="18"/>
      <c r="S641" s="18"/>
      <c r="T641" s="18"/>
      <c r="U641" s="18"/>
      <c r="V641" s="18"/>
      <c r="W641" s="18"/>
      <c r="X641" s="18"/>
      <c r="Y641" s="18"/>
      <c r="Z641" s="18"/>
      <c r="AA641" s="18"/>
      <c r="AB641" s="18"/>
      <c r="AC641" s="18"/>
      <c r="AD641" s="18"/>
      <c r="AE641" s="18"/>
      <c r="AF641" s="18"/>
    </row>
    <row r="642" spans="1:32" x14ac:dyDescent="0.2">
      <c r="A642" s="18"/>
      <c r="B642" s="18"/>
      <c r="C642" s="18"/>
      <c r="D642" s="18"/>
      <c r="E642" s="18"/>
      <c r="F642" s="18"/>
      <c r="G642" s="18"/>
      <c r="H642" s="18"/>
      <c r="I642" s="18"/>
      <c r="J642" s="16"/>
      <c r="K642" s="16"/>
      <c r="L642" s="16"/>
      <c r="M642" s="18"/>
      <c r="N642" s="18"/>
      <c r="O642" s="18"/>
      <c r="P642" s="18"/>
      <c r="Q642" s="18"/>
      <c r="R642" s="18"/>
      <c r="S642" s="18"/>
      <c r="T642" s="18"/>
      <c r="U642" s="18"/>
      <c r="V642" s="18"/>
      <c r="W642" s="18"/>
      <c r="X642" s="18"/>
      <c r="Y642" s="18"/>
      <c r="Z642" s="18"/>
      <c r="AA642" s="18"/>
      <c r="AB642" s="18"/>
      <c r="AC642" s="18"/>
      <c r="AD642" s="18"/>
      <c r="AE642" s="18"/>
      <c r="AF642" s="18"/>
    </row>
    <row r="643" spans="1:32" x14ac:dyDescent="0.2">
      <c r="A643" s="18"/>
      <c r="B643" s="18"/>
      <c r="C643" s="18"/>
      <c r="D643" s="18"/>
      <c r="E643" s="18"/>
      <c r="F643" s="18"/>
      <c r="G643" s="18"/>
      <c r="H643" s="18"/>
      <c r="I643" s="18"/>
      <c r="J643" s="16"/>
      <c r="K643" s="16"/>
      <c r="L643" s="16"/>
      <c r="M643" s="18"/>
      <c r="N643" s="18"/>
      <c r="O643" s="18"/>
      <c r="P643" s="18"/>
      <c r="Q643" s="18"/>
      <c r="R643" s="18"/>
      <c r="S643" s="18"/>
      <c r="T643" s="18"/>
      <c r="U643" s="18"/>
      <c r="V643" s="18"/>
      <c r="W643" s="18"/>
      <c r="X643" s="18"/>
      <c r="Y643" s="18"/>
      <c r="Z643" s="18"/>
      <c r="AA643" s="18"/>
      <c r="AB643" s="18"/>
      <c r="AC643" s="18"/>
      <c r="AD643" s="18"/>
      <c r="AE643" s="18"/>
      <c r="AF643" s="18"/>
    </row>
    <row r="644" spans="1:32" x14ac:dyDescent="0.2">
      <c r="A644" s="18"/>
      <c r="B644" s="18"/>
      <c r="C644" s="18"/>
      <c r="D644" s="18"/>
      <c r="E644" s="18"/>
      <c r="F644" s="18"/>
      <c r="G644" s="18"/>
      <c r="H644" s="18"/>
      <c r="I644" s="18"/>
      <c r="J644" s="16"/>
      <c r="K644" s="16"/>
      <c r="L644" s="16"/>
      <c r="M644" s="18"/>
      <c r="N644" s="18"/>
      <c r="O644" s="18"/>
      <c r="P644" s="18"/>
      <c r="Q644" s="18"/>
      <c r="R644" s="18"/>
      <c r="S644" s="18"/>
      <c r="T644" s="18"/>
      <c r="U644" s="18"/>
      <c r="V644" s="18"/>
      <c r="W644" s="18"/>
      <c r="X644" s="18"/>
      <c r="Y644" s="18"/>
      <c r="Z644" s="18"/>
      <c r="AA644" s="18"/>
      <c r="AB644" s="18"/>
      <c r="AC644" s="18"/>
      <c r="AD644" s="18"/>
      <c r="AE644" s="18"/>
      <c r="AF644" s="18"/>
    </row>
    <row r="645" spans="1:32" x14ac:dyDescent="0.2">
      <c r="A645" s="18"/>
      <c r="B645" s="18"/>
      <c r="C645" s="18"/>
      <c r="D645" s="18"/>
      <c r="E645" s="18"/>
      <c r="F645" s="18"/>
      <c r="G645" s="18"/>
      <c r="H645" s="18"/>
      <c r="I645" s="18"/>
      <c r="J645" s="16"/>
      <c r="K645" s="16"/>
      <c r="L645" s="16"/>
      <c r="M645" s="18"/>
      <c r="N645" s="18"/>
      <c r="O645" s="18"/>
      <c r="P645" s="18"/>
      <c r="Q645" s="18"/>
      <c r="R645" s="18"/>
      <c r="S645" s="18"/>
      <c r="T645" s="18"/>
      <c r="U645" s="18"/>
      <c r="V645" s="18"/>
      <c r="W645" s="18"/>
      <c r="X645" s="18"/>
      <c r="Y645" s="18"/>
      <c r="Z645" s="18"/>
      <c r="AA645" s="18"/>
      <c r="AB645" s="18"/>
      <c r="AC645" s="18"/>
      <c r="AD645" s="18"/>
      <c r="AE645" s="18"/>
      <c r="AF645" s="18"/>
    </row>
    <row r="646" spans="1:32" x14ac:dyDescent="0.2">
      <c r="A646" s="18"/>
      <c r="B646" s="18"/>
      <c r="C646" s="18"/>
      <c r="D646" s="18"/>
      <c r="E646" s="18"/>
      <c r="F646" s="18"/>
      <c r="G646" s="18"/>
      <c r="H646" s="18"/>
      <c r="I646" s="18"/>
      <c r="J646" s="16"/>
      <c r="K646" s="16"/>
      <c r="L646" s="16"/>
      <c r="M646" s="18"/>
      <c r="N646" s="18"/>
      <c r="O646" s="18"/>
      <c r="P646" s="18"/>
      <c r="Q646" s="18"/>
      <c r="R646" s="18"/>
      <c r="S646" s="18"/>
      <c r="T646" s="18"/>
      <c r="U646" s="18"/>
      <c r="V646" s="18"/>
      <c r="W646" s="18"/>
      <c r="X646" s="18"/>
      <c r="Y646" s="18"/>
      <c r="Z646" s="18"/>
      <c r="AA646" s="18"/>
      <c r="AB646" s="18"/>
      <c r="AC646" s="18"/>
      <c r="AD646" s="18"/>
      <c r="AE646" s="18"/>
      <c r="AF646" s="18"/>
    </row>
    <row r="647" spans="1:32" x14ac:dyDescent="0.2">
      <c r="A647" s="18"/>
      <c r="B647" s="18"/>
      <c r="C647" s="18"/>
      <c r="D647" s="18"/>
      <c r="E647" s="18"/>
      <c r="F647" s="18"/>
      <c r="G647" s="18"/>
      <c r="H647" s="18"/>
      <c r="I647" s="18"/>
      <c r="J647" s="16"/>
      <c r="K647" s="16"/>
      <c r="L647" s="16"/>
      <c r="M647" s="18"/>
      <c r="N647" s="18"/>
      <c r="O647" s="18"/>
      <c r="P647" s="18"/>
      <c r="Q647" s="18"/>
      <c r="R647" s="18"/>
      <c r="S647" s="18"/>
      <c r="T647" s="18"/>
      <c r="U647" s="18"/>
      <c r="V647" s="18"/>
      <c r="W647" s="18"/>
      <c r="X647" s="18"/>
      <c r="Y647" s="18"/>
      <c r="Z647" s="18"/>
      <c r="AA647" s="18"/>
      <c r="AB647" s="18"/>
      <c r="AC647" s="18"/>
      <c r="AD647" s="18"/>
      <c r="AE647" s="18"/>
      <c r="AF647" s="18"/>
    </row>
    <row r="648" spans="1:32" x14ac:dyDescent="0.2">
      <c r="A648" s="18"/>
      <c r="B648" s="18"/>
      <c r="C648" s="18"/>
      <c r="D648" s="18"/>
      <c r="E648" s="18"/>
      <c r="F648" s="18"/>
      <c r="G648" s="18"/>
      <c r="H648" s="18"/>
      <c r="I648" s="18"/>
      <c r="J648" s="16"/>
      <c r="K648" s="16"/>
      <c r="L648" s="16"/>
      <c r="M648" s="18"/>
      <c r="N648" s="18"/>
      <c r="O648" s="18"/>
      <c r="P648" s="18"/>
      <c r="Q648" s="18"/>
      <c r="R648" s="18"/>
      <c r="S648" s="18"/>
      <c r="T648" s="18"/>
      <c r="U648" s="18"/>
      <c r="V648" s="18"/>
      <c r="W648" s="18"/>
      <c r="X648" s="18"/>
      <c r="Y648" s="18"/>
      <c r="Z648" s="18"/>
      <c r="AA648" s="18"/>
      <c r="AB648" s="18"/>
      <c r="AC648" s="18"/>
      <c r="AD648" s="18"/>
      <c r="AE648" s="18"/>
      <c r="AF648" s="18"/>
    </row>
    <row r="649" spans="1:32" x14ac:dyDescent="0.2">
      <c r="A649" s="18"/>
      <c r="B649" s="18"/>
      <c r="C649" s="18"/>
      <c r="D649" s="18"/>
      <c r="E649" s="18"/>
      <c r="F649" s="18"/>
      <c r="G649" s="18"/>
      <c r="H649" s="18"/>
      <c r="I649" s="18"/>
      <c r="J649" s="16"/>
      <c r="K649" s="16"/>
      <c r="L649" s="16"/>
      <c r="M649" s="18"/>
      <c r="N649" s="18"/>
      <c r="O649" s="18"/>
      <c r="P649" s="18"/>
      <c r="Q649" s="18"/>
      <c r="R649" s="18"/>
      <c r="S649" s="18"/>
      <c r="T649" s="18"/>
      <c r="U649" s="18"/>
      <c r="V649" s="18"/>
      <c r="W649" s="18"/>
      <c r="X649" s="18"/>
      <c r="Y649" s="18"/>
      <c r="Z649" s="18"/>
      <c r="AA649" s="18"/>
      <c r="AB649" s="18"/>
      <c r="AC649" s="18"/>
      <c r="AD649" s="18"/>
      <c r="AE649" s="18"/>
      <c r="AF649" s="18"/>
    </row>
    <row r="650" spans="1:32" x14ac:dyDescent="0.2">
      <c r="A650" s="18"/>
      <c r="B650" s="18"/>
      <c r="C650" s="18"/>
      <c r="D650" s="18"/>
      <c r="E650" s="18"/>
      <c r="F650" s="18"/>
      <c r="G650" s="18"/>
      <c r="H650" s="18"/>
      <c r="I650" s="18"/>
      <c r="J650" s="16"/>
      <c r="K650" s="16"/>
      <c r="L650" s="16"/>
      <c r="M650" s="18"/>
      <c r="N650" s="18"/>
      <c r="O650" s="18"/>
      <c r="P650" s="18"/>
      <c r="Q650" s="18"/>
      <c r="R650" s="18"/>
      <c r="S650" s="18"/>
      <c r="T650" s="18"/>
      <c r="U650" s="18"/>
      <c r="V650" s="18"/>
      <c r="W650" s="18"/>
      <c r="X650" s="18"/>
      <c r="Y650" s="18"/>
      <c r="Z650" s="18"/>
      <c r="AA650" s="18"/>
      <c r="AB650" s="18"/>
      <c r="AC650" s="18"/>
      <c r="AD650" s="18"/>
      <c r="AE650" s="18"/>
      <c r="AF650" s="18"/>
    </row>
    <row r="651" spans="1:32" x14ac:dyDescent="0.2">
      <c r="A651" s="18"/>
      <c r="B651" s="18"/>
      <c r="C651" s="18"/>
      <c r="D651" s="18"/>
      <c r="E651" s="18"/>
      <c r="F651" s="18"/>
      <c r="G651" s="18"/>
      <c r="H651" s="18"/>
      <c r="I651" s="18"/>
      <c r="J651" s="16"/>
      <c r="K651" s="16"/>
      <c r="L651" s="16"/>
      <c r="M651" s="18"/>
      <c r="N651" s="18"/>
      <c r="O651" s="18"/>
      <c r="P651" s="18"/>
      <c r="Q651" s="18"/>
      <c r="R651" s="18"/>
      <c r="S651" s="18"/>
      <c r="T651" s="18"/>
      <c r="U651" s="18"/>
      <c r="V651" s="18"/>
      <c r="W651" s="18"/>
      <c r="X651" s="18"/>
      <c r="Y651" s="18"/>
      <c r="Z651" s="18"/>
      <c r="AA651" s="18"/>
      <c r="AB651" s="18"/>
      <c r="AC651" s="18"/>
      <c r="AD651" s="18"/>
      <c r="AE651" s="18"/>
      <c r="AF651" s="18"/>
    </row>
    <row r="652" spans="1:32" x14ac:dyDescent="0.2">
      <c r="A652" s="18"/>
      <c r="B652" s="18"/>
      <c r="C652" s="18"/>
      <c r="D652" s="18"/>
      <c r="E652" s="18"/>
      <c r="F652" s="18"/>
      <c r="G652" s="18"/>
      <c r="H652" s="18"/>
      <c r="I652" s="18"/>
      <c r="J652" s="16"/>
      <c r="K652" s="16"/>
      <c r="L652" s="16"/>
      <c r="M652" s="18"/>
      <c r="N652" s="18"/>
      <c r="O652" s="18"/>
      <c r="P652" s="18"/>
      <c r="Q652" s="18"/>
      <c r="R652" s="18"/>
      <c r="S652" s="18"/>
      <c r="T652" s="18"/>
      <c r="U652" s="18"/>
      <c r="V652" s="18"/>
      <c r="W652" s="18"/>
      <c r="X652" s="18"/>
      <c r="Y652" s="18"/>
      <c r="Z652" s="18"/>
      <c r="AA652" s="18"/>
      <c r="AB652" s="18"/>
      <c r="AC652" s="18"/>
      <c r="AD652" s="18"/>
      <c r="AE652" s="18"/>
      <c r="AF652" s="18"/>
    </row>
    <row r="653" spans="1:32" x14ac:dyDescent="0.2">
      <c r="A653" s="18"/>
      <c r="B653" s="18"/>
      <c r="C653" s="18"/>
      <c r="D653" s="18"/>
      <c r="E653" s="18"/>
      <c r="F653" s="18"/>
      <c r="G653" s="18"/>
      <c r="H653" s="18"/>
      <c r="I653" s="18"/>
      <c r="J653" s="16"/>
      <c r="K653" s="16"/>
      <c r="L653" s="16"/>
      <c r="M653" s="18"/>
      <c r="N653" s="18"/>
      <c r="O653" s="18"/>
      <c r="P653" s="18"/>
      <c r="Q653" s="18"/>
      <c r="R653" s="18"/>
      <c r="S653" s="18"/>
      <c r="T653" s="18"/>
      <c r="U653" s="18"/>
      <c r="V653" s="18"/>
      <c r="W653" s="18"/>
      <c r="X653" s="18"/>
      <c r="Y653" s="18"/>
      <c r="Z653" s="18"/>
      <c r="AA653" s="18"/>
      <c r="AB653" s="18"/>
      <c r="AC653" s="18"/>
      <c r="AD653" s="18"/>
      <c r="AE653" s="18"/>
      <c r="AF653" s="18"/>
    </row>
    <row r="654" spans="1:32" x14ac:dyDescent="0.2">
      <c r="A654" s="18"/>
      <c r="B654" s="18"/>
      <c r="C654" s="18"/>
      <c r="D654" s="18"/>
      <c r="E654" s="18"/>
      <c r="F654" s="18"/>
      <c r="G654" s="18"/>
      <c r="H654" s="18"/>
      <c r="I654" s="18"/>
      <c r="J654" s="16"/>
      <c r="K654" s="16"/>
      <c r="L654" s="16"/>
      <c r="M654" s="18"/>
      <c r="N654" s="18"/>
      <c r="O654" s="18"/>
      <c r="P654" s="18"/>
      <c r="Q654" s="18"/>
      <c r="R654" s="18"/>
      <c r="S654" s="18"/>
      <c r="T654" s="18"/>
      <c r="U654" s="18"/>
      <c r="V654" s="18"/>
      <c r="W654" s="18"/>
      <c r="X654" s="18"/>
      <c r="Y654" s="18"/>
      <c r="Z654" s="18"/>
      <c r="AA654" s="18"/>
      <c r="AB654" s="18"/>
      <c r="AC654" s="18"/>
      <c r="AD654" s="18"/>
      <c r="AE654" s="18"/>
      <c r="AF654" s="18"/>
    </row>
    <row r="655" spans="1:32" x14ac:dyDescent="0.2">
      <c r="A655" s="18"/>
      <c r="B655" s="18"/>
      <c r="C655" s="18"/>
      <c r="D655" s="18"/>
      <c r="E655" s="18"/>
      <c r="F655" s="18"/>
      <c r="G655" s="18"/>
      <c r="H655" s="18"/>
      <c r="I655" s="18"/>
      <c r="J655" s="16"/>
      <c r="K655" s="16"/>
      <c r="L655" s="16"/>
      <c r="M655" s="18"/>
      <c r="N655" s="18"/>
      <c r="O655" s="18"/>
      <c r="P655" s="18"/>
      <c r="Q655" s="18"/>
      <c r="R655" s="18"/>
      <c r="S655" s="18"/>
      <c r="T655" s="18"/>
      <c r="U655" s="18"/>
      <c r="V655" s="18"/>
      <c r="W655" s="18"/>
      <c r="X655" s="18"/>
      <c r="Y655" s="18"/>
      <c r="Z655" s="18"/>
      <c r="AA655" s="18"/>
      <c r="AB655" s="18"/>
      <c r="AC655" s="18"/>
      <c r="AD655" s="18"/>
      <c r="AE655" s="18"/>
      <c r="AF655" s="18"/>
    </row>
    <row r="656" spans="1:32" x14ac:dyDescent="0.2">
      <c r="A656" s="18"/>
      <c r="B656" s="18"/>
      <c r="C656" s="18"/>
      <c r="D656" s="18"/>
      <c r="E656" s="18"/>
      <c r="F656" s="18"/>
      <c r="G656" s="18"/>
      <c r="H656" s="18"/>
      <c r="I656" s="18"/>
      <c r="J656" s="16"/>
      <c r="K656" s="16"/>
      <c r="L656" s="16"/>
      <c r="M656" s="18"/>
      <c r="N656" s="18"/>
      <c r="O656" s="18"/>
      <c r="P656" s="18"/>
      <c r="Q656" s="18"/>
      <c r="R656" s="18"/>
      <c r="S656" s="18"/>
      <c r="T656" s="18"/>
      <c r="U656" s="18"/>
      <c r="V656" s="18"/>
      <c r="W656" s="18"/>
      <c r="X656" s="18"/>
      <c r="Y656" s="18"/>
      <c r="Z656" s="18"/>
      <c r="AA656" s="18"/>
      <c r="AB656" s="18"/>
      <c r="AC656" s="18"/>
      <c r="AD656" s="18"/>
      <c r="AE656" s="18"/>
      <c r="AF656" s="18"/>
    </row>
    <row r="657" spans="1:32" x14ac:dyDescent="0.2">
      <c r="A657" s="18"/>
      <c r="B657" s="18"/>
      <c r="C657" s="18"/>
      <c r="D657" s="18"/>
      <c r="E657" s="18"/>
      <c r="F657" s="18"/>
      <c r="G657" s="18"/>
      <c r="H657" s="18"/>
      <c r="I657" s="18"/>
      <c r="J657" s="16"/>
      <c r="K657" s="16"/>
      <c r="L657" s="16"/>
      <c r="M657" s="18"/>
      <c r="N657" s="18"/>
      <c r="O657" s="18"/>
      <c r="P657" s="18"/>
      <c r="Q657" s="18"/>
      <c r="R657" s="18"/>
      <c r="S657" s="18"/>
      <c r="T657" s="18"/>
      <c r="U657" s="18"/>
      <c r="V657" s="18"/>
      <c r="W657" s="18"/>
      <c r="X657" s="18"/>
      <c r="Y657" s="18"/>
      <c r="Z657" s="18"/>
      <c r="AA657" s="18"/>
      <c r="AB657" s="18"/>
      <c r="AC657" s="18"/>
      <c r="AD657" s="18"/>
      <c r="AE657" s="18"/>
      <c r="AF657" s="18"/>
    </row>
    <row r="658" spans="1:32" x14ac:dyDescent="0.2">
      <c r="A658" s="18"/>
      <c r="B658" s="18"/>
      <c r="C658" s="18"/>
      <c r="D658" s="18"/>
      <c r="E658" s="18"/>
      <c r="F658" s="18"/>
      <c r="G658" s="18"/>
      <c r="H658" s="18"/>
      <c r="I658" s="18"/>
      <c r="J658" s="16"/>
      <c r="K658" s="16"/>
      <c r="L658" s="16"/>
      <c r="M658" s="18"/>
      <c r="N658" s="18"/>
      <c r="O658" s="18"/>
      <c r="P658" s="18"/>
      <c r="Q658" s="18"/>
      <c r="R658" s="18"/>
      <c r="S658" s="18"/>
      <c r="T658" s="18"/>
      <c r="U658" s="18"/>
      <c r="V658" s="18"/>
      <c r="W658" s="18"/>
      <c r="X658" s="18"/>
      <c r="Y658" s="18"/>
      <c r="Z658" s="18"/>
      <c r="AA658" s="18"/>
      <c r="AB658" s="18"/>
      <c r="AC658" s="18"/>
      <c r="AD658" s="18"/>
      <c r="AE658" s="18"/>
      <c r="AF658" s="18"/>
    </row>
    <row r="659" spans="1:32" x14ac:dyDescent="0.2">
      <c r="A659" s="18"/>
      <c r="B659" s="18"/>
      <c r="C659" s="18"/>
      <c r="D659" s="18"/>
      <c r="E659" s="18"/>
      <c r="F659" s="18"/>
      <c r="G659" s="18"/>
      <c r="H659" s="18"/>
      <c r="I659" s="18"/>
      <c r="J659" s="16"/>
      <c r="K659" s="16"/>
      <c r="L659" s="16"/>
      <c r="M659" s="18"/>
      <c r="N659" s="18"/>
      <c r="O659" s="18"/>
      <c r="P659" s="18"/>
      <c r="Q659" s="18"/>
      <c r="R659" s="18"/>
      <c r="S659" s="18"/>
      <c r="T659" s="18"/>
      <c r="U659" s="18"/>
      <c r="V659" s="18"/>
      <c r="W659" s="18"/>
      <c r="X659" s="18"/>
      <c r="Y659" s="18"/>
      <c r="Z659" s="18"/>
      <c r="AA659" s="18"/>
      <c r="AB659" s="18"/>
      <c r="AC659" s="18"/>
      <c r="AD659" s="18"/>
      <c r="AE659" s="18"/>
      <c r="AF659" s="18"/>
    </row>
    <row r="660" spans="1:32" x14ac:dyDescent="0.2">
      <c r="A660" s="18"/>
      <c r="B660" s="18"/>
      <c r="C660" s="18"/>
      <c r="D660" s="18"/>
      <c r="E660" s="18"/>
      <c r="F660" s="18"/>
      <c r="G660" s="18"/>
      <c r="H660" s="18"/>
      <c r="I660" s="18"/>
      <c r="J660" s="16"/>
      <c r="K660" s="16"/>
      <c r="L660" s="16"/>
      <c r="M660" s="18"/>
      <c r="N660" s="18"/>
      <c r="O660" s="18"/>
      <c r="P660" s="18"/>
      <c r="Q660" s="18"/>
      <c r="R660" s="18"/>
      <c r="S660" s="18"/>
      <c r="T660" s="18"/>
      <c r="U660" s="18"/>
      <c r="V660" s="18"/>
      <c r="W660" s="18"/>
      <c r="X660" s="18"/>
      <c r="Y660" s="18"/>
      <c r="Z660" s="18"/>
      <c r="AA660" s="18"/>
      <c r="AB660" s="18"/>
      <c r="AC660" s="18"/>
      <c r="AD660" s="18"/>
      <c r="AE660" s="18"/>
      <c r="AF660" s="18"/>
    </row>
    <row r="661" spans="1:32" x14ac:dyDescent="0.2">
      <c r="A661" s="18"/>
      <c r="B661" s="18"/>
      <c r="C661" s="18"/>
      <c r="D661" s="18"/>
      <c r="E661" s="18"/>
      <c r="F661" s="18"/>
      <c r="G661" s="18"/>
      <c r="H661" s="18"/>
      <c r="I661" s="18"/>
      <c r="J661" s="16"/>
      <c r="K661" s="16"/>
      <c r="L661" s="16"/>
      <c r="M661" s="18"/>
      <c r="N661" s="18"/>
      <c r="O661" s="18"/>
      <c r="P661" s="18"/>
      <c r="Q661" s="18"/>
      <c r="R661" s="18"/>
      <c r="S661" s="18"/>
      <c r="T661" s="18"/>
      <c r="U661" s="18"/>
      <c r="V661" s="18"/>
      <c r="W661" s="18"/>
      <c r="X661" s="18"/>
      <c r="Y661" s="18"/>
      <c r="Z661" s="18"/>
      <c r="AA661" s="18"/>
      <c r="AB661" s="18"/>
      <c r="AC661" s="18"/>
      <c r="AD661" s="18"/>
      <c r="AE661" s="18"/>
      <c r="AF661" s="18"/>
    </row>
    <row r="662" spans="1:32" x14ac:dyDescent="0.2">
      <c r="A662" s="18"/>
      <c r="B662" s="18"/>
      <c r="C662" s="18"/>
      <c r="D662" s="18"/>
      <c r="E662" s="18"/>
      <c r="F662" s="18"/>
      <c r="G662" s="18"/>
      <c r="H662" s="18"/>
      <c r="I662" s="18"/>
      <c r="J662" s="16"/>
      <c r="K662" s="16"/>
      <c r="L662" s="16"/>
      <c r="M662" s="18"/>
      <c r="N662" s="18"/>
      <c r="O662" s="18"/>
      <c r="P662" s="18"/>
      <c r="Q662" s="18"/>
      <c r="R662" s="18"/>
      <c r="S662" s="18"/>
      <c r="T662" s="18"/>
      <c r="U662" s="18"/>
      <c r="V662" s="18"/>
      <c r="W662" s="18"/>
      <c r="X662" s="18"/>
      <c r="Y662" s="18"/>
      <c r="Z662" s="18"/>
      <c r="AA662" s="18"/>
      <c r="AB662" s="18"/>
      <c r="AC662" s="18"/>
      <c r="AD662" s="18"/>
      <c r="AE662" s="18"/>
      <c r="AF662" s="18"/>
    </row>
    <row r="663" spans="1:32" x14ac:dyDescent="0.2">
      <c r="A663" s="18"/>
      <c r="B663" s="18"/>
      <c r="C663" s="18"/>
      <c r="D663" s="18"/>
      <c r="E663" s="18"/>
      <c r="F663" s="18"/>
      <c r="G663" s="18"/>
      <c r="H663" s="18"/>
      <c r="I663" s="18"/>
      <c r="J663" s="16"/>
      <c r="K663" s="16"/>
      <c r="L663" s="16"/>
      <c r="M663" s="18"/>
      <c r="N663" s="18"/>
      <c r="O663" s="18"/>
      <c r="P663" s="18"/>
      <c r="Q663" s="18"/>
      <c r="R663" s="18"/>
      <c r="S663" s="18"/>
      <c r="T663" s="18"/>
      <c r="U663" s="18"/>
      <c r="V663" s="18"/>
      <c r="W663" s="18"/>
      <c r="X663" s="18"/>
      <c r="Y663" s="18"/>
      <c r="Z663" s="18"/>
      <c r="AA663" s="18"/>
      <c r="AB663" s="18"/>
      <c r="AC663" s="18"/>
      <c r="AD663" s="18"/>
      <c r="AE663" s="18"/>
      <c r="AF663" s="18"/>
    </row>
    <row r="664" spans="1:32" x14ac:dyDescent="0.2">
      <c r="A664" s="18"/>
      <c r="B664" s="18"/>
      <c r="C664" s="18"/>
      <c r="D664" s="18"/>
      <c r="E664" s="18"/>
      <c r="F664" s="18"/>
      <c r="G664" s="18"/>
      <c r="H664" s="18"/>
      <c r="I664" s="18"/>
      <c r="J664" s="16"/>
      <c r="K664" s="16"/>
      <c r="L664" s="16"/>
      <c r="M664" s="18"/>
      <c r="N664" s="18"/>
      <c r="O664" s="18"/>
      <c r="P664" s="18"/>
      <c r="Q664" s="18"/>
      <c r="R664" s="18"/>
      <c r="S664" s="18"/>
      <c r="T664" s="18"/>
      <c r="U664" s="18"/>
      <c r="V664" s="18"/>
      <c r="W664" s="18"/>
      <c r="X664" s="18"/>
      <c r="Y664" s="18"/>
      <c r="Z664" s="18"/>
      <c r="AA664" s="18"/>
      <c r="AB664" s="18"/>
      <c r="AC664" s="18"/>
      <c r="AD664" s="18"/>
      <c r="AE664" s="18"/>
      <c r="AF664" s="18"/>
    </row>
    <row r="665" spans="1:32" x14ac:dyDescent="0.2">
      <c r="A665" s="18"/>
      <c r="B665" s="18"/>
      <c r="C665" s="18"/>
      <c r="D665" s="18"/>
      <c r="E665" s="18"/>
      <c r="F665" s="18"/>
      <c r="G665" s="18"/>
      <c r="H665" s="18"/>
      <c r="I665" s="18"/>
      <c r="J665" s="16"/>
      <c r="K665" s="16"/>
      <c r="L665" s="16"/>
      <c r="M665" s="18"/>
      <c r="N665" s="18"/>
      <c r="O665" s="18"/>
      <c r="P665" s="18"/>
      <c r="Q665" s="18"/>
      <c r="R665" s="18"/>
      <c r="S665" s="18"/>
      <c r="T665" s="18"/>
      <c r="U665" s="18"/>
      <c r="V665" s="18"/>
      <c r="W665" s="18"/>
      <c r="X665" s="18"/>
      <c r="Y665" s="18"/>
      <c r="Z665" s="18"/>
      <c r="AA665" s="18"/>
      <c r="AB665" s="18"/>
      <c r="AC665" s="18"/>
      <c r="AD665" s="18"/>
      <c r="AE665" s="18"/>
      <c r="AF665" s="18"/>
    </row>
    <row r="666" spans="1:32" x14ac:dyDescent="0.2">
      <c r="A666" s="18"/>
      <c r="B666" s="18"/>
      <c r="C666" s="18"/>
      <c r="D666" s="18"/>
      <c r="E666" s="18"/>
      <c r="F666" s="18"/>
      <c r="G666" s="18"/>
      <c r="H666" s="18"/>
      <c r="I666" s="18"/>
      <c r="J666" s="16"/>
      <c r="K666" s="16"/>
      <c r="L666" s="16"/>
      <c r="M666" s="18"/>
      <c r="N666" s="18"/>
      <c r="O666" s="18"/>
      <c r="P666" s="18"/>
      <c r="Q666" s="18"/>
      <c r="R666" s="18"/>
      <c r="S666" s="18"/>
      <c r="T666" s="18"/>
      <c r="U666" s="18"/>
      <c r="V666" s="18"/>
      <c r="W666" s="18"/>
      <c r="X666" s="18"/>
      <c r="Y666" s="18"/>
      <c r="Z666" s="18"/>
      <c r="AA666" s="18"/>
      <c r="AB666" s="18"/>
      <c r="AC666" s="18"/>
      <c r="AD666" s="18"/>
      <c r="AE666" s="18"/>
      <c r="AF666" s="18"/>
    </row>
    <row r="667" spans="1:32" x14ac:dyDescent="0.2">
      <c r="A667" s="18"/>
      <c r="B667" s="18"/>
      <c r="C667" s="18"/>
      <c r="D667" s="18"/>
      <c r="E667" s="18"/>
      <c r="F667" s="18"/>
      <c r="G667" s="18"/>
      <c r="H667" s="18"/>
      <c r="I667" s="18"/>
      <c r="J667" s="16"/>
      <c r="K667" s="16"/>
      <c r="L667" s="16"/>
      <c r="M667" s="18"/>
      <c r="N667" s="18"/>
      <c r="O667" s="18"/>
      <c r="P667" s="18"/>
      <c r="Q667" s="18"/>
      <c r="R667" s="18"/>
      <c r="S667" s="18"/>
      <c r="T667" s="18"/>
      <c r="U667" s="18"/>
      <c r="V667" s="18"/>
      <c r="W667" s="18"/>
      <c r="X667" s="18"/>
      <c r="Y667" s="18"/>
      <c r="Z667" s="18"/>
      <c r="AA667" s="18"/>
      <c r="AB667" s="18"/>
      <c r="AC667" s="18"/>
      <c r="AD667" s="18"/>
      <c r="AE667" s="18"/>
      <c r="AF667" s="18"/>
    </row>
    <row r="668" spans="1:32" x14ac:dyDescent="0.2">
      <c r="A668" s="18"/>
      <c r="B668" s="18"/>
      <c r="C668" s="18"/>
      <c r="D668" s="18"/>
      <c r="E668" s="18"/>
      <c r="F668" s="18"/>
      <c r="G668" s="18"/>
      <c r="H668" s="18"/>
      <c r="I668" s="18"/>
      <c r="J668" s="16"/>
      <c r="K668" s="16"/>
      <c r="L668" s="16"/>
      <c r="M668" s="18"/>
      <c r="N668" s="18"/>
      <c r="O668" s="18"/>
      <c r="P668" s="18"/>
      <c r="Q668" s="18"/>
      <c r="R668" s="18"/>
      <c r="S668" s="18"/>
      <c r="T668" s="18"/>
      <c r="U668" s="18"/>
      <c r="V668" s="18"/>
      <c r="W668" s="18"/>
      <c r="X668" s="18"/>
      <c r="Y668" s="18"/>
      <c r="Z668" s="18"/>
      <c r="AA668" s="18"/>
      <c r="AB668" s="18"/>
      <c r="AC668" s="18"/>
      <c r="AD668" s="18"/>
      <c r="AE668" s="18"/>
      <c r="AF668" s="18"/>
    </row>
    <row r="669" spans="1:32" x14ac:dyDescent="0.2">
      <c r="A669" s="18"/>
      <c r="B669" s="18"/>
      <c r="C669" s="18"/>
      <c r="D669" s="18"/>
      <c r="E669" s="18"/>
      <c r="F669" s="18"/>
      <c r="G669" s="18"/>
      <c r="H669" s="18"/>
      <c r="I669" s="18"/>
      <c r="J669" s="16"/>
      <c r="K669" s="16"/>
      <c r="L669" s="16"/>
      <c r="M669" s="18"/>
      <c r="N669" s="18"/>
      <c r="O669" s="18"/>
      <c r="P669" s="18"/>
      <c r="Q669" s="18"/>
      <c r="R669" s="18"/>
      <c r="S669" s="18"/>
      <c r="T669" s="18"/>
      <c r="U669" s="18"/>
      <c r="V669" s="18"/>
      <c r="W669" s="18"/>
      <c r="X669" s="18"/>
      <c r="Y669" s="18"/>
      <c r="Z669" s="18"/>
      <c r="AA669" s="18"/>
      <c r="AB669" s="18"/>
      <c r="AC669" s="18"/>
      <c r="AD669" s="18"/>
      <c r="AE669" s="18"/>
      <c r="AF669" s="18"/>
    </row>
    <row r="670" spans="1:32" x14ac:dyDescent="0.2">
      <c r="E670" s="18"/>
      <c r="F670" s="18"/>
      <c r="G670" s="18"/>
      <c r="H670" s="18"/>
      <c r="L670" s="16"/>
      <c r="M670" s="18"/>
      <c r="N670" s="18"/>
      <c r="O670" s="18"/>
      <c r="P670" s="18"/>
      <c r="Q670" s="18"/>
      <c r="R670" s="18"/>
      <c r="S670" s="18"/>
      <c r="T670" s="18"/>
      <c r="U670" s="18"/>
      <c r="V670" s="18"/>
      <c r="W670" s="18"/>
      <c r="X670" s="18"/>
      <c r="Y670" s="18"/>
    </row>
    <row r="671" spans="1:32" x14ac:dyDescent="0.2">
      <c r="L671" s="16"/>
      <c r="M671" s="18"/>
      <c r="N671" s="18"/>
      <c r="O671" s="18"/>
      <c r="P671" s="18"/>
      <c r="Q671" s="18"/>
      <c r="R671" s="18"/>
      <c r="S671" s="18"/>
      <c r="T671" s="18"/>
      <c r="U671" s="18"/>
      <c r="V671" s="18"/>
      <c r="W671" s="18"/>
      <c r="X671" s="18"/>
      <c r="Y671" s="18"/>
    </row>
    <row r="672" spans="1:32" x14ac:dyDescent="0.2">
      <c r="L672" s="16"/>
      <c r="M672" s="18"/>
      <c r="N672" s="18"/>
      <c r="O672" s="18"/>
      <c r="P672" s="18"/>
      <c r="Q672" s="18"/>
      <c r="R672" s="18"/>
      <c r="S672" s="18"/>
      <c r="T672" s="18"/>
      <c r="U672" s="18"/>
      <c r="V672" s="18"/>
      <c r="W672" s="18"/>
      <c r="X672" s="18"/>
      <c r="Y672" s="18"/>
    </row>
  </sheetData>
  <sheetProtection algorithmName="SHA-512" hashValue="1adSvbb8iAe8CyJiy0x/qcjy9YptrgoxLQFehXa0C+yG3fNI8hJBYTYRBxA22HQh+ij+BYqHPN5yTggMAkwf1A==" saltValue="TbpY4IZe6EZcRsz+C30Jzg==" spinCount="100000" sheet="1" objects="1" scenarios="1"/>
  <mergeCells count="6">
    <mergeCell ref="C10:H10"/>
    <mergeCell ref="F17:H17"/>
    <mergeCell ref="F32:G32"/>
    <mergeCell ref="D13:H13"/>
    <mergeCell ref="D14:H15"/>
    <mergeCell ref="C31:E32"/>
  </mergeCells>
  <phoneticPr fontId="7" type="noConversion"/>
  <conditionalFormatting sqref="H32">
    <cfRule type="containsText" dxfId="31" priority="6" operator="containsText" text="brons">
      <formula>NOT(ISERROR(SEARCH("brons",H32)))</formula>
    </cfRule>
    <cfRule type="containsText" dxfId="30" priority="7" operator="containsText" text="silver">
      <formula>NOT(ISERROR(SEARCH("silver",H32)))</formula>
    </cfRule>
    <cfRule type="containsText" dxfId="29" priority="8" operator="containsText" text="GULD">
      <formula>NOT(ISERROR(SEARCH("GULD",H32)))</formula>
    </cfRule>
  </conditionalFormatting>
  <conditionalFormatting sqref="M37:P37">
    <cfRule type="cellIs" dxfId="28" priority="5" operator="equal">
      <formula>0</formula>
    </cfRule>
  </conditionalFormatting>
  <conditionalFormatting sqref="Q37">
    <cfRule type="containsText" dxfId="27" priority="2" operator="containsText" text="brons">
      <formula>NOT(ISERROR(SEARCH("brons",Q37)))</formula>
    </cfRule>
    <cfRule type="containsText" dxfId="26" priority="3" operator="containsText" text="silver">
      <formula>NOT(ISERROR(SEARCH("silver",Q37)))</formula>
    </cfRule>
    <cfRule type="containsText" dxfId="25" priority="4" operator="containsText" text="GULD">
      <formula>NOT(ISERROR(SEARCH("GULD",Q37)))</formula>
    </cfRule>
  </conditionalFormatting>
  <conditionalFormatting sqref="I21">
    <cfRule type="cellIs" dxfId="24" priority="1" operator="equal">
      <formula>FALSE</formula>
    </cfRule>
  </conditionalFormatting>
  <dataValidations count="3">
    <dataValidation allowBlank="1" showInputMessage="1" showErrorMessage="1" sqref="M41:M45 E37:E45"/>
    <dataValidation type="list" allowBlank="1" showInputMessage="1" showErrorMessage="1" sqref="E19:E20">
      <formula1>Elslag</formula1>
    </dataValidation>
    <dataValidation type="list" allowBlank="1" showInputMessage="1" showErrorMessage="1" promptTitle="Välj ort i listan" sqref="E21">
      <formula1>Nät2012</formula1>
    </dataValidation>
  </dataValidations>
  <pageMargins left="0.19685039370078741" right="0.19685039370078741" top="0.98425196850393704" bottom="0.98425196850393704" header="0.51181102362204722" footer="0.51181102362204722"/>
  <pageSetup paperSize="9" scale="90" orientation="portrait" r:id="rId1"/>
  <headerFooter alignWithMargins="0"/>
  <rowBreaks count="1" manualBreakCount="1">
    <brk id="33" max="8" man="1"/>
  </rowBreaks>
  <colBreaks count="1" manualBreakCount="1">
    <brk id="9"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29"/>
  <sheetViews>
    <sheetView tabSelected="1" workbookViewId="0">
      <selection activeCell="I18" sqref="I18"/>
    </sheetView>
  </sheetViews>
  <sheetFormatPr defaultRowHeight="12.75" x14ac:dyDescent="0.2"/>
  <cols>
    <col min="1" max="1" width="3.5703125" style="8" customWidth="1"/>
    <col min="2" max="2" width="2.140625" style="8" customWidth="1"/>
    <col min="3" max="3" width="27.140625" style="8" customWidth="1"/>
    <col min="4" max="4" width="14.85546875" style="8" customWidth="1"/>
    <col min="5" max="5" width="21.7109375" style="8" customWidth="1"/>
    <col min="6" max="6" width="11.28515625" style="8" customWidth="1"/>
    <col min="7" max="7" width="10.42578125" style="8" customWidth="1"/>
    <col min="8" max="8" width="12.28515625" style="8" customWidth="1"/>
    <col min="9" max="9" width="15.7109375" style="8" customWidth="1"/>
    <col min="10" max="10" width="28.5703125" style="7" customWidth="1"/>
    <col min="11" max="11" width="11.85546875" style="7" hidden="1" customWidth="1"/>
    <col min="12" max="12" width="12.42578125" style="7" hidden="1" customWidth="1"/>
    <col min="13" max="13" width="9.140625" style="9" hidden="1" customWidth="1"/>
    <col min="14" max="14" width="14.140625" style="9" hidden="1" customWidth="1"/>
    <col min="15" max="15" width="8.5703125" style="9" hidden="1" customWidth="1"/>
    <col min="16" max="16" width="11.28515625" style="9" hidden="1" customWidth="1"/>
    <col min="17" max="17" width="8.42578125" style="9" hidden="1" customWidth="1"/>
    <col min="18" max="18" width="13.140625" style="9" hidden="1" customWidth="1"/>
    <col min="19" max="19" width="12.28515625" style="9" hidden="1" customWidth="1"/>
    <col min="20" max="20" width="11.7109375" style="9" hidden="1" customWidth="1"/>
    <col min="21" max="21" width="9.140625" style="9" hidden="1" customWidth="1"/>
    <col min="22" max="22" width="11.42578125" style="9" hidden="1" customWidth="1"/>
    <col min="23" max="23" width="13.140625" style="9" hidden="1" customWidth="1"/>
    <col min="24" max="24" width="8.28515625" style="9" hidden="1" customWidth="1"/>
    <col min="25" max="27" width="9.140625" style="9" hidden="1" customWidth="1"/>
    <col min="28" max="31" width="9.140625" style="9" customWidth="1"/>
    <col min="32" max="195" width="9.140625" style="9"/>
    <col min="196" max="16384" width="9.140625" style="8"/>
  </cols>
  <sheetData>
    <row r="1" spans="1:12" x14ac:dyDescent="0.2">
      <c r="A1" s="7"/>
      <c r="B1" s="7"/>
      <c r="C1" s="7"/>
      <c r="D1" s="7"/>
      <c r="E1" s="7"/>
      <c r="F1" s="7"/>
      <c r="G1" s="7"/>
      <c r="H1" s="7"/>
      <c r="I1" s="7"/>
      <c r="J1" s="16"/>
      <c r="K1" s="16"/>
      <c r="L1" s="16"/>
    </row>
    <row r="2" spans="1:12" ht="23.25" x14ac:dyDescent="0.35">
      <c r="A2" s="7"/>
      <c r="B2" s="7"/>
      <c r="C2" s="27" t="s">
        <v>473</v>
      </c>
      <c r="D2" s="7"/>
      <c r="E2" s="7"/>
      <c r="F2" s="7"/>
      <c r="G2" s="7"/>
      <c r="H2" s="7"/>
      <c r="I2" s="7"/>
      <c r="J2" s="16"/>
      <c r="K2" s="17"/>
      <c r="L2" s="16"/>
    </row>
    <row r="3" spans="1:12" ht="14.25" x14ac:dyDescent="0.2">
      <c r="A3" s="7"/>
      <c r="B3" s="7"/>
      <c r="C3" s="6" t="s">
        <v>504</v>
      </c>
      <c r="D3" s="7"/>
      <c r="E3" s="7"/>
      <c r="F3" s="7"/>
      <c r="G3" s="7"/>
      <c r="H3" s="7"/>
      <c r="I3" s="7"/>
      <c r="J3" s="16"/>
      <c r="K3" s="18"/>
      <c r="L3" s="18"/>
    </row>
    <row r="4" spans="1:12" ht="15.75" x14ac:dyDescent="0.25">
      <c r="A4" s="7"/>
      <c r="B4" s="7"/>
      <c r="C4" s="180" t="s">
        <v>752</v>
      </c>
      <c r="D4" s="7"/>
      <c r="E4" s="7"/>
      <c r="F4" s="7"/>
      <c r="G4" s="7"/>
      <c r="H4" s="7"/>
      <c r="I4" s="7"/>
      <c r="J4" s="16"/>
      <c r="K4" s="9"/>
      <c r="L4" s="9"/>
    </row>
    <row r="5" spans="1:12" x14ac:dyDescent="0.2">
      <c r="A5" s="7"/>
      <c r="B5" s="7"/>
      <c r="C5" s="22" t="s">
        <v>718</v>
      </c>
      <c r="D5" s="7"/>
      <c r="E5" s="7"/>
      <c r="F5" s="7"/>
      <c r="G5" s="7"/>
      <c r="H5" s="7"/>
      <c r="I5" s="7"/>
      <c r="J5" s="16"/>
      <c r="K5" s="9"/>
      <c r="L5" s="9"/>
    </row>
    <row r="6" spans="1:12" x14ac:dyDescent="0.2">
      <c r="A6" s="7"/>
      <c r="B6" s="7"/>
      <c r="D6" s="7"/>
      <c r="E6" s="7"/>
      <c r="F6" s="7"/>
      <c r="G6" s="7"/>
      <c r="H6" s="7"/>
      <c r="I6" s="7"/>
      <c r="J6" s="16"/>
      <c r="K6" s="9"/>
      <c r="L6" s="9"/>
    </row>
    <row r="7" spans="1:12" x14ac:dyDescent="0.2">
      <c r="A7" s="7"/>
      <c r="B7" s="7"/>
      <c r="C7" s="184"/>
      <c r="D7" s="7"/>
      <c r="E7" s="7"/>
      <c r="F7" s="7"/>
      <c r="G7" s="7"/>
      <c r="H7" s="7"/>
      <c r="I7" s="7"/>
      <c r="J7" s="16"/>
      <c r="K7" s="9"/>
      <c r="L7" s="9"/>
    </row>
    <row r="8" spans="1:12" ht="14.25" x14ac:dyDescent="0.2">
      <c r="A8" s="7"/>
      <c r="B8" s="7"/>
      <c r="C8" s="6"/>
      <c r="D8" s="7"/>
      <c r="E8" s="7"/>
      <c r="F8" s="7"/>
      <c r="G8" s="7"/>
      <c r="H8" s="7"/>
      <c r="I8" s="7"/>
      <c r="J8" s="16"/>
      <c r="K8" s="9"/>
      <c r="L8" s="9"/>
    </row>
    <row r="9" spans="1:12" ht="14.25" x14ac:dyDescent="0.2">
      <c r="A9" s="7"/>
      <c r="B9" s="7"/>
      <c r="C9" s="6"/>
      <c r="D9" s="7"/>
      <c r="E9" s="7"/>
      <c r="F9" s="7"/>
      <c r="G9" s="7"/>
      <c r="H9" s="7"/>
      <c r="I9" s="7"/>
      <c r="J9" s="16"/>
      <c r="K9" s="9"/>
      <c r="L9" s="9"/>
    </row>
    <row r="10" spans="1:12" x14ac:dyDescent="0.2">
      <c r="A10" s="7"/>
      <c r="B10" s="7"/>
      <c r="C10" s="229" t="s">
        <v>753</v>
      </c>
      <c r="D10" s="230"/>
      <c r="E10" s="230"/>
      <c r="F10" s="230"/>
      <c r="G10" s="230"/>
      <c r="H10" s="230"/>
      <c r="I10" s="202"/>
      <c r="J10" s="16"/>
      <c r="K10" s="9"/>
      <c r="L10" s="9"/>
    </row>
    <row r="11" spans="1:12" x14ac:dyDescent="0.2">
      <c r="A11" s="7"/>
      <c r="B11" s="7"/>
      <c r="D11" s="7"/>
      <c r="E11" s="7"/>
      <c r="F11" s="7"/>
      <c r="G11" s="7"/>
      <c r="H11" s="7"/>
      <c r="I11" s="7"/>
      <c r="J11" s="16"/>
      <c r="K11" s="9"/>
      <c r="L11" s="9"/>
    </row>
    <row r="12" spans="1:12" x14ac:dyDescent="0.2">
      <c r="A12" s="7"/>
      <c r="B12" s="7"/>
      <c r="C12" s="7"/>
      <c r="D12" s="7"/>
      <c r="E12" s="7"/>
      <c r="F12" s="7"/>
      <c r="G12" s="7"/>
      <c r="H12" s="7"/>
      <c r="I12" s="7"/>
      <c r="J12" s="16"/>
      <c r="K12" s="9"/>
      <c r="L12" s="9"/>
    </row>
    <row r="13" spans="1:12" ht="15" x14ac:dyDescent="0.25">
      <c r="A13" s="7"/>
      <c r="B13" s="7"/>
      <c r="C13" s="5" t="s">
        <v>510</v>
      </c>
      <c r="D13" s="235"/>
      <c r="E13" s="235"/>
      <c r="F13" s="235"/>
      <c r="G13" s="235"/>
      <c r="H13" s="235"/>
      <c r="I13" s="7"/>
      <c r="J13" s="16"/>
      <c r="K13" s="9"/>
      <c r="L13" s="9"/>
    </row>
    <row r="14" spans="1:12" x14ac:dyDescent="0.2">
      <c r="A14" s="7"/>
      <c r="B14" s="7"/>
      <c r="C14" s="7" t="s">
        <v>502</v>
      </c>
      <c r="D14" s="235"/>
      <c r="E14" s="235"/>
      <c r="F14" s="235"/>
      <c r="G14" s="235"/>
      <c r="H14" s="235"/>
      <c r="I14" s="7"/>
      <c r="J14" s="16"/>
      <c r="K14" s="9"/>
      <c r="L14" s="9"/>
    </row>
    <row r="15" spans="1:12" x14ac:dyDescent="0.2">
      <c r="A15" s="7"/>
      <c r="B15" s="7"/>
      <c r="D15" s="235"/>
      <c r="E15" s="235"/>
      <c r="F15" s="235"/>
      <c r="G15" s="235"/>
      <c r="H15" s="235"/>
      <c r="I15" s="7"/>
      <c r="J15" s="16"/>
      <c r="K15" s="9"/>
      <c r="L15" s="9"/>
    </row>
    <row r="16" spans="1:12" x14ac:dyDescent="0.2">
      <c r="A16" s="7"/>
      <c r="B16" s="7"/>
      <c r="C16" s="7"/>
      <c r="D16" s="7"/>
      <c r="E16" s="7"/>
      <c r="F16" s="7"/>
      <c r="G16" s="7"/>
      <c r="H16" s="7"/>
      <c r="I16" s="7"/>
      <c r="J16" s="16"/>
      <c r="K16" s="9"/>
      <c r="L16" s="9"/>
    </row>
    <row r="17" spans="1:198" ht="21.75" customHeight="1" x14ac:dyDescent="0.2">
      <c r="A17" s="7"/>
      <c r="B17" s="7"/>
      <c r="C17" s="19"/>
      <c r="D17" s="7"/>
      <c r="E17" s="7"/>
      <c r="F17" s="231" t="s">
        <v>754</v>
      </c>
      <c r="G17" s="232"/>
      <c r="H17" s="233"/>
      <c r="I17" s="7"/>
      <c r="J17" s="16"/>
      <c r="K17" s="9"/>
      <c r="L17" s="9"/>
    </row>
    <row r="18" spans="1:198" ht="41.25" customHeight="1" x14ac:dyDescent="0.2">
      <c r="A18" s="7"/>
      <c r="B18" s="7"/>
      <c r="C18" s="170" t="s">
        <v>472</v>
      </c>
      <c r="D18" s="171" t="s">
        <v>721</v>
      </c>
      <c r="E18" s="172" t="s">
        <v>474</v>
      </c>
      <c r="F18" s="170">
        <v>1</v>
      </c>
      <c r="G18" s="170">
        <v>2</v>
      </c>
      <c r="H18" s="170">
        <v>4</v>
      </c>
      <c r="I18" s="7"/>
      <c r="J18" s="16"/>
      <c r="K18" s="9"/>
      <c r="L18" s="9"/>
    </row>
    <row r="19" spans="1:198" ht="16.5" customHeight="1" x14ac:dyDescent="0.2">
      <c r="A19" s="7"/>
      <c r="B19" s="7"/>
      <c r="C19" s="23" t="s">
        <v>501</v>
      </c>
      <c r="D19" s="173"/>
      <c r="E19" s="174" t="s">
        <v>496</v>
      </c>
      <c r="F19" s="12">
        <f>(IF(E19="Nordisk elmix",0,(IF(E19="Kärnkraftsel",0,1))))*D19</f>
        <v>0</v>
      </c>
      <c r="G19" s="12">
        <f>(IF($E$19="nordisk elmix",0.55,0))*$D$19</f>
        <v>0</v>
      </c>
      <c r="H19" s="12">
        <f>(IF($E$19="nordisk elmix",0.45,(IF($E$19="Kärnkraftsel",1,0))))*D19</f>
        <v>0</v>
      </c>
      <c r="I19" s="7"/>
      <c r="J19" s="16"/>
      <c r="K19" s="9"/>
      <c r="L19" s="9"/>
    </row>
    <row r="20" spans="1:198" ht="16.5" customHeight="1" x14ac:dyDescent="0.2">
      <c r="A20" s="7"/>
      <c r="B20" s="7"/>
      <c r="C20" s="24" t="s">
        <v>505</v>
      </c>
      <c r="D20" s="175"/>
      <c r="E20" s="174" t="s">
        <v>497</v>
      </c>
      <c r="F20" s="12">
        <f>(IF(E20="Nordisk elmix",0,(IF(E20="Kärnkraftsel",0,1))))*D20</f>
        <v>0</v>
      </c>
      <c r="G20" s="12">
        <f>(IF($E$20="nordisk elmix",0.55,0))*$D$20</f>
        <v>0</v>
      </c>
      <c r="H20" s="12">
        <f>(IF($E$20="nordisk elmix",0.45,(IF($E$20="Kärnkraftsel",1,0))))*D20</f>
        <v>0</v>
      </c>
      <c r="I20" s="7"/>
      <c r="J20" s="16"/>
      <c r="K20" s="9"/>
      <c r="L20" s="9"/>
    </row>
    <row r="21" spans="1:198" ht="14.25" customHeight="1" x14ac:dyDescent="0.2">
      <c r="A21" s="7"/>
      <c r="B21" s="7"/>
      <c r="C21" s="24" t="s">
        <v>480</v>
      </c>
      <c r="D21" s="176">
        <v>100</v>
      </c>
      <c r="E21" s="174" t="s">
        <v>1</v>
      </c>
      <c r="F21" s="20">
        <f>$D21*VLOOKUP($E21,'Fortum Värme 2017'!$D4:$BX4,71)</f>
        <v>12.659568802486021</v>
      </c>
      <c r="G21" s="20">
        <f>$D21*VLOOKUP($E21,'Fortum Värme 2017'!$D4:$BX4,72)</f>
        <v>59.192683600817496</v>
      </c>
      <c r="H21" s="20">
        <f>$D21*VLOOKUP($E21,'Fortum Värme 2017'!$D4:$BX4,73)</f>
        <v>28.147747596696494</v>
      </c>
      <c r="I21" s="20"/>
      <c r="J21" s="16"/>
      <c r="K21" s="9"/>
      <c r="L21" s="9"/>
    </row>
    <row r="22" spans="1:198" ht="17.25" customHeight="1" x14ac:dyDescent="0.2">
      <c r="A22" s="7"/>
      <c r="B22" s="7"/>
      <c r="C22" s="25" t="s">
        <v>714</v>
      </c>
      <c r="D22" s="176">
        <v>0</v>
      </c>
      <c r="E22" s="174"/>
      <c r="F22" s="28">
        <v>0</v>
      </c>
      <c r="G22" s="28">
        <v>0</v>
      </c>
      <c r="H22" s="28">
        <v>0</v>
      </c>
      <c r="I22" s="7"/>
      <c r="J22" s="16"/>
      <c r="K22" s="9"/>
      <c r="L22" s="9"/>
    </row>
    <row r="23" spans="1:198" ht="15.75" customHeight="1" x14ac:dyDescent="0.2">
      <c r="A23" s="7"/>
      <c r="B23" s="7"/>
      <c r="C23" s="24" t="s">
        <v>471</v>
      </c>
      <c r="D23" s="177">
        <v>0</v>
      </c>
      <c r="E23" s="174"/>
      <c r="F23" s="28">
        <v>0</v>
      </c>
      <c r="G23" s="28">
        <v>0</v>
      </c>
      <c r="H23" s="28">
        <v>0</v>
      </c>
      <c r="I23" s="7"/>
      <c r="J23" s="16"/>
      <c r="K23" s="9"/>
      <c r="L23" s="9"/>
    </row>
    <row r="24" spans="1:198" ht="15.75" customHeight="1" x14ac:dyDescent="0.2">
      <c r="A24" s="7"/>
      <c r="B24" s="7"/>
      <c r="C24" s="25" t="s">
        <v>475</v>
      </c>
      <c r="D24" s="177">
        <v>0</v>
      </c>
      <c r="E24" s="174"/>
      <c r="F24" s="28">
        <v>0</v>
      </c>
      <c r="G24" s="28">
        <v>0</v>
      </c>
      <c r="H24" s="28">
        <v>0</v>
      </c>
      <c r="I24" s="7"/>
      <c r="J24" s="16"/>
      <c r="K24" s="9"/>
      <c r="L24" s="9"/>
    </row>
    <row r="25" spans="1:198" ht="15.75" customHeight="1" x14ac:dyDescent="0.2">
      <c r="A25" s="7"/>
      <c r="B25" s="7"/>
      <c r="C25" s="26" t="s">
        <v>36</v>
      </c>
      <c r="D25" s="177">
        <v>0</v>
      </c>
      <c r="E25" s="178"/>
      <c r="F25" s="11">
        <f>D25</f>
        <v>0</v>
      </c>
      <c r="G25" s="10">
        <v>0</v>
      </c>
      <c r="H25" s="10">
        <v>0</v>
      </c>
      <c r="I25" s="7"/>
      <c r="J25" s="16"/>
      <c r="K25" s="9"/>
      <c r="L25" s="9"/>
    </row>
    <row r="26" spans="1:198" ht="15.75" customHeight="1" x14ac:dyDescent="0.2">
      <c r="A26" s="7"/>
      <c r="B26" s="7"/>
      <c r="C26" s="26" t="s">
        <v>37</v>
      </c>
      <c r="D26" s="177">
        <v>0</v>
      </c>
      <c r="E26" s="178"/>
      <c r="F26" s="11">
        <f>D26</f>
        <v>0</v>
      </c>
      <c r="G26" s="10">
        <v>0</v>
      </c>
      <c r="H26" s="10">
        <v>0</v>
      </c>
      <c r="I26" s="7"/>
      <c r="J26" s="16"/>
      <c r="K26" s="9"/>
      <c r="L26" s="185" t="s">
        <v>734</v>
      </c>
      <c r="M26" s="185" t="s">
        <v>733</v>
      </c>
      <c r="N26" s="185" t="s">
        <v>735</v>
      </c>
      <c r="O26" s="185" t="s">
        <v>731</v>
      </c>
      <c r="P26" s="185" t="s">
        <v>732</v>
      </c>
      <c r="Q26" s="185" t="s">
        <v>729</v>
      </c>
      <c r="R26" s="185" t="s">
        <v>730</v>
      </c>
      <c r="S26" s="185"/>
    </row>
    <row r="27" spans="1:198" ht="16.5" customHeight="1" x14ac:dyDescent="0.2">
      <c r="A27" s="7"/>
      <c r="B27" s="7"/>
      <c r="C27" s="26" t="s">
        <v>481</v>
      </c>
      <c r="D27" s="179">
        <v>0</v>
      </c>
      <c r="E27" s="178"/>
      <c r="F27" s="28">
        <v>0</v>
      </c>
      <c r="G27" s="28">
        <v>0</v>
      </c>
      <c r="H27" s="28">
        <v>0</v>
      </c>
      <c r="I27" s="7"/>
      <c r="J27" s="16"/>
      <c r="K27" s="9"/>
      <c r="L27" s="163"/>
      <c r="M27" s="164"/>
      <c r="N27" s="164"/>
      <c r="O27" s="164"/>
      <c r="P27" s="164"/>
      <c r="Q27" s="164"/>
      <c r="R27" s="164"/>
      <c r="S27" s="164"/>
      <c r="T27" s="164"/>
      <c r="U27" s="164"/>
      <c r="V27" s="164"/>
      <c r="W27" s="164"/>
      <c r="X27" s="163"/>
      <c r="Y27" s="163"/>
    </row>
    <row r="28" spans="1:198" ht="15.75" customHeight="1" x14ac:dyDescent="0.2">
      <c r="A28" s="7"/>
      <c r="B28" s="7"/>
      <c r="C28" s="26" t="s">
        <v>481</v>
      </c>
      <c r="D28" s="179">
        <v>0</v>
      </c>
      <c r="E28" s="178"/>
      <c r="F28" s="28">
        <v>0</v>
      </c>
      <c r="G28" s="28">
        <v>0</v>
      </c>
      <c r="H28" s="28">
        <v>0</v>
      </c>
      <c r="I28" s="7"/>
      <c r="J28" s="16"/>
      <c r="K28" s="9"/>
      <c r="L28" s="163"/>
      <c r="M28" s="164"/>
      <c r="N28" s="164"/>
      <c r="O28" s="164"/>
      <c r="P28" s="164"/>
      <c r="Q28" s="164"/>
      <c r="R28" s="164"/>
      <c r="S28" s="164"/>
      <c r="T28" s="164"/>
      <c r="U28" s="164"/>
      <c r="V28" s="164"/>
      <c r="W28" s="164"/>
      <c r="X28" s="163"/>
      <c r="Y28" s="163"/>
    </row>
    <row r="29" spans="1:198" x14ac:dyDescent="0.2">
      <c r="A29" s="7"/>
      <c r="B29" s="7"/>
      <c r="C29" s="7"/>
      <c r="D29" s="7"/>
      <c r="E29" s="3" t="s">
        <v>272</v>
      </c>
      <c r="F29" s="4">
        <f>SUM(F19:F28)</f>
        <v>12.659568802486021</v>
      </c>
      <c r="G29" s="4">
        <f>SUM(G19:G28)</f>
        <v>59.192683600817496</v>
      </c>
      <c r="H29" s="4">
        <f>SUM(H19:H28)</f>
        <v>28.147747596696494</v>
      </c>
      <c r="I29" s="7"/>
      <c r="J29" s="16"/>
      <c r="K29" s="9"/>
      <c r="L29" s="163"/>
      <c r="M29" s="164"/>
      <c r="N29" s="164"/>
      <c r="O29" s="165"/>
      <c r="P29" s="165">
        <v>0.1</v>
      </c>
      <c r="Q29" s="165">
        <v>0.2</v>
      </c>
      <c r="R29" s="164"/>
      <c r="S29" s="164"/>
      <c r="T29" s="164"/>
      <c r="U29" s="164"/>
      <c r="V29" s="164"/>
      <c r="W29" s="164"/>
      <c r="X29" s="163"/>
      <c r="Y29" s="163"/>
    </row>
    <row r="30" spans="1:198" x14ac:dyDescent="0.2">
      <c r="A30" s="7"/>
      <c r="B30" s="7"/>
      <c r="C30" s="7"/>
      <c r="D30" s="7"/>
      <c r="F30" s="2">
        <f>F29/$W$35</f>
        <v>0.12659568802486021</v>
      </c>
      <c r="G30" s="2">
        <f>G29/$W$35</f>
        <v>0.59192683600817497</v>
      </c>
      <c r="H30" s="2">
        <f>H29/$W$35</f>
        <v>0.28147747596696493</v>
      </c>
      <c r="I30" s="7"/>
      <c r="J30" s="16"/>
      <c r="K30" s="9"/>
      <c r="L30" s="163"/>
      <c r="M30" s="164"/>
      <c r="N30" s="164"/>
      <c r="O30" s="165"/>
      <c r="P30" s="165">
        <v>0.5</v>
      </c>
      <c r="Q30" s="165">
        <v>0.5</v>
      </c>
      <c r="R30" s="164"/>
      <c r="S30" s="164"/>
      <c r="T30" s="164"/>
      <c r="U30" s="164"/>
      <c r="V30" s="164"/>
      <c r="W30" s="164"/>
      <c r="X30" s="163"/>
      <c r="Y30" s="163"/>
    </row>
    <row r="31" spans="1:198" ht="13.5" thickBot="1" x14ac:dyDescent="0.25">
      <c r="A31" s="7"/>
      <c r="B31" s="7"/>
      <c r="C31" s="236" t="s">
        <v>741</v>
      </c>
      <c r="D31" s="236"/>
      <c r="E31" s="236"/>
      <c r="F31" s="7"/>
      <c r="G31" s="7"/>
      <c r="H31" s="7"/>
      <c r="I31" s="7"/>
      <c r="J31" s="16"/>
      <c r="K31" s="9"/>
      <c r="L31" s="163"/>
      <c r="M31" s="164"/>
      <c r="N31" s="164"/>
      <c r="O31" s="165"/>
      <c r="P31" s="164"/>
      <c r="Q31" s="165">
        <v>0.2</v>
      </c>
      <c r="R31" s="164"/>
      <c r="S31" s="164"/>
      <c r="T31" s="164"/>
      <c r="U31" s="164"/>
      <c r="V31" s="164"/>
      <c r="W31" s="164"/>
      <c r="X31" s="163"/>
      <c r="Y31" s="163"/>
      <c r="GN31" s="9"/>
      <c r="GO31" s="9"/>
      <c r="GP31" s="9"/>
    </row>
    <row r="32" spans="1:198" ht="16.5" thickBot="1" x14ac:dyDescent="0.3">
      <c r="A32" s="7"/>
      <c r="B32" s="7"/>
      <c r="C32" s="236"/>
      <c r="D32" s="236"/>
      <c r="E32" s="236"/>
      <c r="F32" s="234" t="s">
        <v>482</v>
      </c>
      <c r="G32" s="234"/>
      <c r="H32" s="1" t="str">
        <f>IF(M35="GULD","GULD",IF(O35="GULD","GULD",IF(Q35="SILVER","SILVER",IF(S35="SILVER","SILVER",IF(U35="BRONS","BRONS","KLASSAD")))))</f>
        <v>BRONS</v>
      </c>
      <c r="I32" s="7"/>
      <c r="J32" s="29"/>
      <c r="K32" s="9"/>
      <c r="L32" s="163"/>
      <c r="M32" s="164"/>
      <c r="N32" s="164"/>
      <c r="O32" s="165">
        <v>0.5</v>
      </c>
      <c r="P32" s="165">
        <v>0.25</v>
      </c>
      <c r="Q32" s="165">
        <v>0.2</v>
      </c>
      <c r="R32" s="164"/>
      <c r="S32" s="164"/>
      <c r="T32" s="164"/>
      <c r="U32" s="164"/>
      <c r="V32" s="164"/>
      <c r="W32" s="164"/>
      <c r="X32" s="163"/>
      <c r="Y32" s="163"/>
      <c r="GN32" s="9"/>
      <c r="GO32" s="9"/>
      <c r="GP32" s="9"/>
    </row>
    <row r="33" spans="1:198" ht="12" customHeight="1" x14ac:dyDescent="0.2">
      <c r="A33" s="7"/>
      <c r="B33" s="7"/>
      <c r="D33" s="7"/>
      <c r="F33" s="7"/>
      <c r="G33" s="7"/>
      <c r="H33" s="7"/>
      <c r="I33" s="7"/>
      <c r="J33" s="16"/>
      <c r="K33" s="9"/>
      <c r="L33" s="163"/>
      <c r="M33" s="164"/>
      <c r="N33" s="164"/>
      <c r="O33" s="164"/>
      <c r="P33" s="164"/>
      <c r="Q33" s="164"/>
      <c r="R33" s="164"/>
      <c r="S33" s="164"/>
      <c r="T33" s="164"/>
      <c r="U33" s="164"/>
      <c r="V33" s="164"/>
      <c r="W33" s="164"/>
      <c r="X33" s="163"/>
      <c r="Y33" s="163"/>
      <c r="GN33" s="9"/>
      <c r="GO33" s="9"/>
      <c r="GP33" s="9"/>
    </row>
    <row r="34" spans="1:198" hidden="1" x14ac:dyDescent="0.2">
      <c r="A34" s="9"/>
      <c r="B34" s="9"/>
      <c r="C34" s="9"/>
      <c r="D34" s="9"/>
      <c r="E34" s="18"/>
      <c r="F34" s="9"/>
      <c r="G34" s="9"/>
      <c r="H34" s="9"/>
      <c r="I34" s="9"/>
      <c r="J34" s="9"/>
      <c r="K34" s="9"/>
      <c r="L34" s="163"/>
      <c r="M34" s="164"/>
      <c r="N34" s="164"/>
      <c r="O34" s="164"/>
      <c r="P34" s="164"/>
      <c r="Q34" s="164"/>
      <c r="R34" s="164"/>
      <c r="S34" s="164"/>
      <c r="T34" s="164"/>
      <c r="U34" s="164"/>
      <c r="V34" s="164"/>
      <c r="W34" s="164"/>
      <c r="X34" s="163"/>
      <c r="Y34" s="163"/>
      <c r="GN34" s="9"/>
      <c r="GO34" s="9"/>
      <c r="GP34" s="9"/>
    </row>
    <row r="35" spans="1:198" hidden="1" x14ac:dyDescent="0.2">
      <c r="A35" s="9"/>
      <c r="B35" s="9"/>
      <c r="C35" s="9"/>
      <c r="D35" s="9"/>
      <c r="E35" s="18" t="s">
        <v>503</v>
      </c>
      <c r="F35" s="9"/>
      <c r="G35" s="9"/>
      <c r="H35" s="9"/>
      <c r="I35" s="9"/>
      <c r="J35" s="9"/>
      <c r="K35" s="9"/>
      <c r="L35" s="163"/>
      <c r="M35" s="166" t="b">
        <f>IF(F30&gt;Q29,IF(0&lt;Q31,IF(H30&lt;Q32,"GULD",0)))</f>
        <v>0</v>
      </c>
      <c r="N35" s="166" t="s">
        <v>349</v>
      </c>
      <c r="O35" s="166">
        <f>IF(G30&gt;Q30,IF(0&lt;Q31,IF(H30&lt;Q32,"GULD",0)))</f>
        <v>0</v>
      </c>
      <c r="P35" s="166" t="s">
        <v>350</v>
      </c>
      <c r="Q35" s="166">
        <f>IF(F30&gt;P29,IF(H30&lt;P32,"SILVER",))</f>
        <v>0</v>
      </c>
      <c r="R35" s="166" t="s">
        <v>351</v>
      </c>
      <c r="S35" s="166">
        <f>IF(G30&gt;P30,IF(H30&lt;P32,"SILVER",0))</f>
        <v>0</v>
      </c>
      <c r="T35" s="166" t="s">
        <v>352</v>
      </c>
      <c r="U35" s="166" t="str">
        <f>IF(H30&lt;O32,"BRONS","KLASSAD")</f>
        <v>BRONS</v>
      </c>
      <c r="V35" s="166" t="s">
        <v>273</v>
      </c>
      <c r="W35" s="186">
        <f>SUM(F29:H29)</f>
        <v>100</v>
      </c>
      <c r="X35" s="163"/>
      <c r="Y35" s="163"/>
    </row>
    <row r="36" spans="1:198" hidden="1" x14ac:dyDescent="0.2">
      <c r="A36" s="9"/>
      <c r="B36" s="9"/>
      <c r="C36" s="9"/>
      <c r="D36" s="9"/>
      <c r="E36" s="16" t="s">
        <v>484</v>
      </c>
      <c r="F36" s="9"/>
      <c r="G36" s="9"/>
      <c r="H36" s="9"/>
      <c r="I36" s="9"/>
      <c r="J36" s="9"/>
      <c r="K36" s="9"/>
      <c r="L36" s="163"/>
      <c r="M36" s="164" t="s">
        <v>483</v>
      </c>
      <c r="N36" s="164"/>
      <c r="O36" s="164"/>
      <c r="P36" s="164"/>
      <c r="Q36" s="164"/>
      <c r="R36" s="164"/>
      <c r="S36" s="164"/>
      <c r="T36" s="164"/>
      <c r="U36" s="164"/>
      <c r="V36" s="164"/>
      <c r="W36" s="164"/>
      <c r="X36" s="163"/>
      <c r="Y36" s="163"/>
    </row>
    <row r="37" spans="1:198" ht="15" hidden="1" x14ac:dyDescent="0.25">
      <c r="A37" s="9"/>
      <c r="B37" s="9"/>
      <c r="C37" s="9"/>
      <c r="D37" s="9"/>
      <c r="E37" s="16" t="s">
        <v>496</v>
      </c>
      <c r="F37" s="9"/>
      <c r="G37" s="9"/>
      <c r="H37" s="9"/>
      <c r="I37" s="9"/>
      <c r="J37" s="9"/>
      <c r="K37" s="9">
        <v>37</v>
      </c>
      <c r="L37" s="163"/>
      <c r="M37" s="167">
        <f>F30</f>
        <v>0.12659568802486021</v>
      </c>
      <c r="N37" s="167">
        <f>G30</f>
        <v>0.59192683600817497</v>
      </c>
      <c r="O37" s="167">
        <v>0</v>
      </c>
      <c r="P37" s="167">
        <f>H30</f>
        <v>0.28147747596696493</v>
      </c>
      <c r="Q37" s="168" t="str">
        <f>IF(R37="GULD","GULD",IF(S37="GULD","GULD",IF(T37="SILVER","SILVER",IF(U37="SILVER","SILVER",IF(V37="BRONS","BRONS","KLASSAD")))))</f>
        <v>BRONS</v>
      </c>
      <c r="R37" s="169" t="b">
        <f>IF(M37&gt;20%,IF(O37&lt;20%,IF(P37&lt;20%,"GULD",0)))</f>
        <v>0</v>
      </c>
      <c r="S37" s="169">
        <f>IF(N37&gt;20%,IF(O37&lt;20%,IF(P37&lt;20%,"GULD",0)))</f>
        <v>0</v>
      </c>
      <c r="T37" s="169">
        <f>IF(M37&gt;10%,IF(P37&lt;25%,"SILVER",))</f>
        <v>0</v>
      </c>
      <c r="U37" s="169">
        <f>IF(N37&gt;50%,IF(P37&lt;25%,"SILVER",0))</f>
        <v>0</v>
      </c>
      <c r="V37" s="169" t="str">
        <f>IF(P37&lt;50%,"BRONS","KLASSAD")</f>
        <v>BRONS</v>
      </c>
      <c r="W37" s="166"/>
      <c r="X37" s="163"/>
      <c r="Y37" s="163"/>
    </row>
    <row r="38" spans="1:198" hidden="1" x14ac:dyDescent="0.2">
      <c r="A38" s="9"/>
      <c r="B38" s="9"/>
      <c r="C38" s="18"/>
      <c r="D38" s="18"/>
      <c r="E38" s="16" t="s">
        <v>38</v>
      </c>
      <c r="F38" s="18"/>
      <c r="G38" s="18"/>
      <c r="H38" s="18"/>
      <c r="I38" s="18"/>
      <c r="J38" s="18"/>
      <c r="K38" s="18"/>
      <c r="L38" s="163"/>
      <c r="M38" s="164"/>
      <c r="N38" s="164"/>
      <c r="O38" s="164"/>
      <c r="P38" s="164"/>
      <c r="Q38" s="164"/>
      <c r="R38" s="164"/>
      <c r="S38" s="164"/>
      <c r="T38" s="164"/>
      <c r="U38" s="164"/>
      <c r="V38" s="164"/>
      <c r="W38" s="164"/>
      <c r="X38" s="163"/>
      <c r="Y38" s="163"/>
      <c r="Z38" s="18"/>
      <c r="AA38" s="18"/>
      <c r="AB38" s="18"/>
    </row>
    <row r="39" spans="1:198" hidden="1" x14ac:dyDescent="0.2">
      <c r="A39" s="9"/>
      <c r="B39" s="9"/>
      <c r="C39" s="18"/>
      <c r="D39" s="18"/>
      <c r="E39" s="16" t="s">
        <v>497</v>
      </c>
      <c r="F39" s="18"/>
      <c r="G39" s="18"/>
      <c r="H39" s="18"/>
      <c r="I39" s="18"/>
      <c r="J39" s="18"/>
      <c r="K39" s="18"/>
      <c r="L39" s="163"/>
      <c r="M39" s="164"/>
      <c r="N39" s="164"/>
      <c r="O39" s="164"/>
      <c r="P39" s="164"/>
      <c r="Q39" s="164"/>
      <c r="R39" s="164"/>
      <c r="S39" s="164"/>
      <c r="T39" s="164"/>
      <c r="U39" s="164"/>
      <c r="V39" s="164"/>
      <c r="W39" s="164"/>
      <c r="X39" s="163"/>
      <c r="Y39" s="163"/>
      <c r="Z39" s="18"/>
      <c r="AA39" s="18"/>
      <c r="AB39" s="18"/>
    </row>
    <row r="40" spans="1:198" hidden="1" x14ac:dyDescent="0.2">
      <c r="A40" s="18"/>
      <c r="B40" s="18"/>
      <c r="C40" s="18"/>
      <c r="D40" s="18"/>
      <c r="E40" s="16" t="s">
        <v>509</v>
      </c>
      <c r="F40" s="18"/>
      <c r="G40" s="18"/>
      <c r="H40" s="18"/>
      <c r="I40" s="18"/>
      <c r="J40" s="18"/>
      <c r="K40" s="18"/>
      <c r="L40" s="163"/>
      <c r="M40" s="164"/>
      <c r="N40" s="164"/>
      <c r="O40" s="164"/>
      <c r="P40" s="164"/>
      <c r="Q40" s="164"/>
      <c r="R40" s="164"/>
      <c r="S40" s="164"/>
      <c r="T40" s="164"/>
      <c r="U40" s="164"/>
      <c r="V40" s="164"/>
      <c r="W40" s="164"/>
      <c r="X40" s="163"/>
      <c r="Y40" s="163"/>
      <c r="Z40" s="18"/>
      <c r="AA40" s="18"/>
      <c r="AB40" s="18"/>
    </row>
    <row r="41" spans="1:198" ht="11.25" hidden="1" customHeight="1" x14ac:dyDescent="0.2">
      <c r="A41" s="18"/>
      <c r="B41" s="18"/>
      <c r="C41" s="18"/>
      <c r="D41" s="18"/>
      <c r="E41" s="16" t="s">
        <v>498</v>
      </c>
      <c r="F41" s="18"/>
      <c r="G41" s="18"/>
      <c r="H41" s="18"/>
      <c r="I41" s="18"/>
      <c r="J41" s="18"/>
      <c r="K41" s="18"/>
      <c r="L41" s="18"/>
      <c r="M41" s="16"/>
      <c r="N41" s="18"/>
      <c r="O41" s="18"/>
      <c r="P41" s="18"/>
      <c r="Q41" s="18"/>
      <c r="R41" s="18"/>
      <c r="S41" s="18"/>
      <c r="T41" s="18"/>
      <c r="U41" s="18"/>
      <c r="V41" s="18"/>
      <c r="W41" s="18"/>
      <c r="X41" s="18"/>
      <c r="Y41" s="18"/>
      <c r="Z41" s="18"/>
      <c r="AA41" s="18"/>
      <c r="AB41" s="18"/>
    </row>
    <row r="42" spans="1:198" hidden="1" x14ac:dyDescent="0.2">
      <c r="A42" s="18"/>
      <c r="B42" s="18"/>
      <c r="C42" s="18"/>
      <c r="D42" s="18"/>
      <c r="E42" s="16"/>
      <c r="F42" s="18"/>
      <c r="G42" s="18"/>
      <c r="H42" s="18"/>
      <c r="I42" s="18"/>
      <c r="J42" s="18"/>
      <c r="K42" s="18"/>
      <c r="L42" s="18"/>
      <c r="M42" s="16"/>
      <c r="N42" s="18"/>
      <c r="O42" s="18"/>
      <c r="P42" s="18"/>
      <c r="Q42" s="18"/>
      <c r="R42" s="18"/>
      <c r="S42" s="18"/>
      <c r="T42" s="18"/>
      <c r="U42" s="18"/>
      <c r="V42" s="18"/>
      <c r="W42" s="18"/>
      <c r="X42" s="18"/>
      <c r="Y42" s="18"/>
      <c r="Z42" s="18"/>
      <c r="AA42" s="18"/>
      <c r="AB42" s="18"/>
    </row>
    <row r="43" spans="1:198" ht="12" hidden="1" customHeight="1" x14ac:dyDescent="0.2">
      <c r="A43" s="18"/>
      <c r="B43" s="18"/>
      <c r="C43" s="16"/>
      <c r="D43" s="16"/>
      <c r="E43" s="16"/>
      <c r="F43" s="18"/>
      <c r="G43" s="18"/>
      <c r="H43" s="18"/>
      <c r="I43" s="18"/>
      <c r="J43" s="18"/>
      <c r="K43" s="18"/>
      <c r="L43" s="18"/>
      <c r="M43" s="16"/>
      <c r="N43" s="18"/>
      <c r="O43" s="18"/>
      <c r="P43" s="18"/>
      <c r="Q43" s="18"/>
      <c r="R43" s="18"/>
      <c r="S43" s="18"/>
      <c r="T43" s="18"/>
      <c r="U43" s="18"/>
      <c r="V43" s="18"/>
      <c r="W43" s="18"/>
      <c r="X43" s="18"/>
      <c r="Y43" s="18"/>
      <c r="Z43" s="18"/>
      <c r="AA43" s="18"/>
      <c r="AB43" s="18"/>
    </row>
    <row r="44" spans="1:198" hidden="1" x14ac:dyDescent="0.2">
      <c r="A44" s="18"/>
      <c r="B44" s="18"/>
      <c r="C44" s="35"/>
      <c r="D44" s="16"/>
      <c r="E44" s="16" t="s">
        <v>715</v>
      </c>
      <c r="F44" s="18"/>
      <c r="G44" s="18"/>
      <c r="H44" s="18"/>
      <c r="I44" s="18"/>
      <c r="J44" s="18"/>
      <c r="K44" s="18"/>
      <c r="L44" s="18"/>
      <c r="M44" s="16"/>
      <c r="N44" s="18"/>
      <c r="O44" s="18"/>
      <c r="P44" s="18"/>
      <c r="Q44" s="18"/>
      <c r="R44" s="18"/>
      <c r="S44" s="18"/>
      <c r="T44" s="18"/>
      <c r="U44" s="18"/>
      <c r="V44" s="18"/>
      <c r="W44" s="18"/>
      <c r="X44" s="18"/>
      <c r="Y44" s="18"/>
      <c r="Z44" s="18"/>
      <c r="AA44" s="18"/>
      <c r="AB44" s="18"/>
    </row>
    <row r="45" spans="1:198" ht="15" hidden="1" x14ac:dyDescent="0.25">
      <c r="A45" s="18"/>
      <c r="B45" s="18"/>
      <c r="C45" s="35"/>
      <c r="D45" s="16"/>
      <c r="E45" s="148" t="s">
        <v>612</v>
      </c>
      <c r="F45" s="162">
        <f>'Fjärrvärmestatistik 2012'!BV4</f>
        <v>0.21193724449951354</v>
      </c>
      <c r="G45" s="162">
        <f>'Fjärrvärmestatistik 2012'!BW4</f>
        <v>0.33280724410685536</v>
      </c>
      <c r="H45" s="162">
        <f>'Fjärrvärmestatistik 2012'!BX4</f>
        <v>0.45525551139363102</v>
      </c>
      <c r="I45" s="18"/>
      <c r="J45" s="18"/>
      <c r="K45" s="18"/>
      <c r="L45" s="18"/>
      <c r="M45" s="16"/>
      <c r="N45" s="18"/>
      <c r="O45" s="18"/>
      <c r="P45" s="18"/>
      <c r="Q45" s="18"/>
      <c r="R45" s="18"/>
      <c r="S45" s="18"/>
      <c r="T45" s="18"/>
      <c r="U45" s="18"/>
      <c r="V45" s="18"/>
      <c r="W45" s="18"/>
      <c r="X45" s="18"/>
      <c r="Y45" s="18"/>
      <c r="Z45" s="18"/>
      <c r="AA45" s="18"/>
      <c r="AB45" s="18"/>
    </row>
    <row r="46" spans="1:198" ht="15" hidden="1" x14ac:dyDescent="0.25">
      <c r="A46" s="18"/>
      <c r="B46" s="18"/>
      <c r="C46" s="35"/>
      <c r="D46" s="16"/>
      <c r="E46" s="148" t="s">
        <v>40</v>
      </c>
      <c r="F46" s="162">
        <f>'Fjärrvärmestatistik 2012'!BV5</f>
        <v>0</v>
      </c>
      <c r="G46" s="162">
        <f>'Fjärrvärmestatistik 2012'!BW5</f>
        <v>0.86314473718297446</v>
      </c>
      <c r="H46" s="162">
        <f>'Fjärrvärmestatistik 2012'!BX5</f>
        <v>0.13685526281702548</v>
      </c>
      <c r="I46" s="18"/>
      <c r="J46" s="18"/>
      <c r="K46" s="18"/>
      <c r="L46" s="18"/>
      <c r="M46" s="18"/>
      <c r="N46" s="18"/>
      <c r="O46" s="18"/>
      <c r="P46" s="18"/>
      <c r="Q46" s="18"/>
      <c r="R46" s="18"/>
      <c r="S46" s="18"/>
      <c r="T46" s="18"/>
      <c r="U46" s="18"/>
      <c r="V46" s="18"/>
      <c r="W46" s="18"/>
      <c r="X46" s="18"/>
      <c r="Y46" s="18"/>
      <c r="Z46" s="18"/>
      <c r="AA46" s="18"/>
      <c r="AB46" s="18"/>
    </row>
    <row r="47" spans="1:198" ht="15" hidden="1" x14ac:dyDescent="0.25">
      <c r="A47" s="18"/>
      <c r="B47" s="18"/>
      <c r="C47" s="35"/>
      <c r="D47" s="16"/>
      <c r="E47" s="148" t="s">
        <v>476</v>
      </c>
      <c r="F47" s="162">
        <f>'Fjärrvärmestatistik 2012'!BV6</f>
        <v>0</v>
      </c>
      <c r="G47" s="162">
        <f>'Fjärrvärmestatistik 2012'!BW6</f>
        <v>0</v>
      </c>
      <c r="H47" s="162">
        <f>'Fjärrvärmestatistik 2012'!BX6</f>
        <v>0</v>
      </c>
      <c r="I47" s="18"/>
      <c r="J47" s="18"/>
      <c r="K47" s="18"/>
      <c r="L47" s="18"/>
      <c r="M47" s="18"/>
      <c r="N47" s="18"/>
      <c r="O47" s="18"/>
      <c r="P47" s="18"/>
      <c r="Q47" s="18"/>
      <c r="R47" s="18"/>
      <c r="S47" s="18"/>
      <c r="T47" s="18"/>
      <c r="U47" s="18"/>
      <c r="V47" s="18"/>
      <c r="W47" s="18"/>
      <c r="X47" s="18"/>
      <c r="Y47" s="18"/>
      <c r="Z47" s="18"/>
      <c r="AA47" s="18"/>
      <c r="AB47" s="18"/>
    </row>
    <row r="48" spans="1:198" ht="15" hidden="1" x14ac:dyDescent="0.25">
      <c r="A48" s="18"/>
      <c r="B48" s="18"/>
      <c r="C48" s="35"/>
      <c r="D48" s="16"/>
      <c r="E48" s="148" t="s">
        <v>41</v>
      </c>
      <c r="F48" s="162">
        <f>'Fjärrvärmestatistik 2012'!BV7</f>
        <v>0</v>
      </c>
      <c r="G48" s="162">
        <f>'Fjärrvärmestatistik 2012'!BW7</f>
        <v>0.79044407489529434</v>
      </c>
      <c r="H48" s="162">
        <f>'Fjärrvärmestatistik 2012'!BX7</f>
        <v>0.20955592510470561</v>
      </c>
      <c r="I48" s="18"/>
      <c r="J48" s="18"/>
      <c r="K48" s="18"/>
      <c r="L48" s="18"/>
      <c r="M48" s="18"/>
      <c r="N48" s="18"/>
      <c r="O48" s="18"/>
      <c r="P48" s="18"/>
      <c r="Q48" s="18"/>
      <c r="R48" s="18"/>
      <c r="S48" s="18"/>
      <c r="T48" s="18"/>
      <c r="U48" s="18"/>
      <c r="V48" s="18"/>
      <c r="W48" s="18"/>
      <c r="X48" s="18"/>
      <c r="Y48" s="18"/>
      <c r="Z48" s="18"/>
      <c r="AA48" s="18"/>
      <c r="AB48" s="18"/>
    </row>
    <row r="49" spans="1:32" x14ac:dyDescent="0.2">
      <c r="A49" s="18"/>
      <c r="B49" s="18"/>
      <c r="C49" s="18"/>
      <c r="D49" s="18"/>
      <c r="E49" s="18"/>
      <c r="F49" s="18"/>
      <c r="G49" s="18"/>
      <c r="H49" s="18"/>
      <c r="I49" s="18"/>
      <c r="J49" s="16"/>
      <c r="K49" s="16"/>
      <c r="L49" s="16"/>
      <c r="M49" s="18"/>
      <c r="N49" s="18"/>
      <c r="O49" s="18"/>
      <c r="P49" s="18"/>
      <c r="Q49" s="18"/>
      <c r="R49" s="18"/>
      <c r="S49" s="18"/>
      <c r="T49" s="18"/>
      <c r="U49" s="18"/>
      <c r="V49" s="18"/>
      <c r="W49" s="18"/>
      <c r="X49" s="18"/>
      <c r="Y49" s="18"/>
      <c r="Z49" s="18"/>
      <c r="AA49" s="18"/>
      <c r="AB49" s="18"/>
      <c r="AC49" s="18"/>
      <c r="AD49" s="18"/>
      <c r="AE49" s="18"/>
      <c r="AF49" s="18"/>
    </row>
    <row r="50" spans="1:32" x14ac:dyDescent="0.2">
      <c r="A50" s="18"/>
      <c r="B50" s="18"/>
      <c r="C50" s="18"/>
      <c r="D50" s="18"/>
      <c r="E50" s="18"/>
      <c r="F50" s="18"/>
      <c r="G50" s="18"/>
      <c r="H50" s="18"/>
      <c r="I50" s="18"/>
      <c r="J50" s="16"/>
      <c r="K50" s="16"/>
      <c r="L50" s="16"/>
      <c r="M50" s="18"/>
      <c r="N50" s="18"/>
      <c r="O50" s="18"/>
      <c r="P50" s="18"/>
      <c r="Q50" s="18"/>
      <c r="R50" s="18"/>
      <c r="S50" s="18"/>
      <c r="T50" s="18"/>
      <c r="U50" s="18"/>
      <c r="V50" s="18"/>
      <c r="W50" s="18"/>
      <c r="X50" s="18"/>
      <c r="Y50" s="18"/>
      <c r="Z50" s="18"/>
      <c r="AA50" s="18"/>
      <c r="AB50" s="18"/>
      <c r="AC50" s="18"/>
      <c r="AD50" s="18"/>
      <c r="AE50" s="18"/>
      <c r="AF50" s="18"/>
    </row>
    <row r="51" spans="1:32" x14ac:dyDescent="0.2">
      <c r="A51" s="18"/>
      <c r="B51" s="18"/>
      <c r="C51" s="18"/>
      <c r="D51" s="18"/>
      <c r="E51" s="18"/>
      <c r="F51" s="18"/>
      <c r="G51" s="18"/>
      <c r="H51" s="18"/>
      <c r="I51" s="18"/>
      <c r="J51" s="16"/>
      <c r="K51" s="16"/>
      <c r="L51" s="16"/>
      <c r="M51" s="18"/>
      <c r="N51" s="18"/>
      <c r="O51" s="18"/>
      <c r="P51" s="18"/>
      <c r="Q51" s="18"/>
      <c r="R51" s="18"/>
      <c r="S51" s="18"/>
      <c r="T51" s="18"/>
      <c r="U51" s="18"/>
      <c r="V51" s="18"/>
      <c r="W51" s="18"/>
      <c r="X51" s="18"/>
      <c r="Y51" s="18"/>
      <c r="Z51" s="18"/>
      <c r="AA51" s="18"/>
      <c r="AB51" s="18"/>
      <c r="AC51" s="18"/>
      <c r="AD51" s="18"/>
      <c r="AE51" s="18"/>
      <c r="AF51" s="18"/>
    </row>
    <row r="52" spans="1:32" x14ac:dyDescent="0.2">
      <c r="A52" s="18"/>
      <c r="B52" s="18"/>
      <c r="C52" s="18"/>
      <c r="D52" s="18"/>
      <c r="E52" s="18"/>
      <c r="F52" s="18"/>
      <c r="G52" s="18"/>
      <c r="H52" s="18"/>
      <c r="I52" s="18"/>
      <c r="J52" s="16"/>
      <c r="K52" s="16"/>
      <c r="L52" s="16"/>
      <c r="M52" s="18"/>
      <c r="N52" s="18"/>
      <c r="O52" s="18"/>
      <c r="P52" s="18"/>
      <c r="Q52" s="18"/>
      <c r="R52" s="18"/>
      <c r="S52" s="18"/>
      <c r="T52" s="18"/>
      <c r="U52" s="18"/>
      <c r="V52" s="18"/>
      <c r="W52" s="18"/>
      <c r="X52" s="18"/>
      <c r="Y52" s="18"/>
      <c r="Z52" s="18"/>
      <c r="AA52" s="18"/>
      <c r="AB52" s="18"/>
      <c r="AC52" s="18"/>
      <c r="AD52" s="18"/>
      <c r="AE52" s="18"/>
      <c r="AF52" s="18"/>
    </row>
    <row r="53" spans="1:32" x14ac:dyDescent="0.2">
      <c r="A53" s="18"/>
      <c r="B53" s="18"/>
      <c r="C53" s="18"/>
      <c r="D53" s="18"/>
      <c r="E53" s="18"/>
      <c r="F53" s="18"/>
      <c r="G53" s="18"/>
      <c r="H53" s="18"/>
      <c r="I53" s="18"/>
      <c r="J53" s="16"/>
      <c r="K53" s="16"/>
      <c r="L53" s="16"/>
      <c r="M53" s="18"/>
      <c r="N53" s="18"/>
      <c r="O53" s="18"/>
      <c r="P53" s="18"/>
      <c r="Q53" s="18"/>
      <c r="R53" s="18"/>
      <c r="S53" s="18"/>
      <c r="T53" s="18"/>
      <c r="U53" s="18"/>
      <c r="V53" s="18"/>
      <c r="W53" s="18"/>
      <c r="X53" s="18"/>
      <c r="Y53" s="18"/>
      <c r="Z53" s="18"/>
      <c r="AA53" s="18"/>
      <c r="AB53" s="18"/>
      <c r="AC53" s="18"/>
      <c r="AD53" s="18"/>
      <c r="AE53" s="18"/>
      <c r="AF53" s="18"/>
    </row>
    <row r="54" spans="1:32" x14ac:dyDescent="0.2">
      <c r="A54" s="18"/>
      <c r="B54" s="18"/>
      <c r="C54" s="18"/>
      <c r="D54" s="18"/>
      <c r="E54" s="18"/>
      <c r="F54" s="18"/>
      <c r="G54" s="18"/>
      <c r="H54" s="18"/>
      <c r="I54" s="18"/>
      <c r="J54" s="16"/>
      <c r="K54" s="16"/>
      <c r="L54" s="16"/>
      <c r="M54" s="18"/>
      <c r="N54" s="18"/>
      <c r="O54" s="18"/>
      <c r="P54" s="18"/>
      <c r="Q54" s="18"/>
      <c r="R54" s="18"/>
      <c r="S54" s="18"/>
      <c r="T54" s="18"/>
      <c r="U54" s="18"/>
      <c r="V54" s="18"/>
      <c r="W54" s="18"/>
      <c r="X54" s="18"/>
      <c r="Y54" s="18"/>
      <c r="Z54" s="18"/>
      <c r="AA54" s="18"/>
      <c r="AB54" s="18"/>
      <c r="AC54" s="18"/>
      <c r="AD54" s="18"/>
      <c r="AE54" s="18"/>
      <c r="AF54" s="18"/>
    </row>
    <row r="55" spans="1:32" x14ac:dyDescent="0.2">
      <c r="A55" s="18"/>
      <c r="B55" s="18"/>
      <c r="C55" s="18"/>
      <c r="D55" s="18"/>
      <c r="E55" s="18"/>
      <c r="F55" s="18"/>
      <c r="G55" s="18"/>
      <c r="H55" s="18"/>
      <c r="I55" s="18"/>
      <c r="J55" s="16"/>
      <c r="K55" s="16"/>
      <c r="L55" s="16"/>
      <c r="M55" s="18"/>
      <c r="N55" s="18"/>
      <c r="O55" s="18"/>
      <c r="P55" s="18"/>
      <c r="Q55" s="18"/>
      <c r="R55" s="18"/>
      <c r="S55" s="18"/>
      <c r="T55" s="18"/>
      <c r="U55" s="18"/>
      <c r="V55" s="18"/>
      <c r="W55" s="18"/>
      <c r="X55" s="18"/>
      <c r="Y55" s="18"/>
      <c r="Z55" s="18"/>
      <c r="AA55" s="18"/>
      <c r="AB55" s="18"/>
      <c r="AC55" s="18"/>
      <c r="AD55" s="18"/>
      <c r="AE55" s="18"/>
      <c r="AF55" s="18"/>
    </row>
    <row r="56" spans="1:32" x14ac:dyDescent="0.2">
      <c r="A56" s="18"/>
      <c r="B56" s="18"/>
      <c r="C56" s="18"/>
      <c r="D56" s="18"/>
      <c r="E56" s="18"/>
      <c r="F56" s="18"/>
      <c r="G56" s="18"/>
      <c r="H56" s="18"/>
      <c r="I56" s="18"/>
      <c r="J56" s="16"/>
      <c r="K56" s="16"/>
      <c r="L56" s="16"/>
      <c r="M56" s="18"/>
      <c r="N56" s="18"/>
      <c r="O56" s="18"/>
      <c r="P56" s="18"/>
      <c r="Q56" s="18"/>
      <c r="R56" s="18"/>
      <c r="S56" s="18"/>
      <c r="T56" s="18"/>
      <c r="U56" s="18"/>
      <c r="V56" s="18"/>
      <c r="W56" s="18"/>
      <c r="X56" s="18"/>
      <c r="Y56" s="18"/>
      <c r="Z56" s="18"/>
      <c r="AA56" s="18"/>
      <c r="AB56" s="18"/>
      <c r="AC56" s="18"/>
      <c r="AD56" s="18"/>
      <c r="AE56" s="18"/>
      <c r="AF56" s="18"/>
    </row>
    <row r="57" spans="1:32" x14ac:dyDescent="0.2">
      <c r="A57" s="18"/>
      <c r="B57" s="18"/>
      <c r="C57" s="18"/>
      <c r="D57" s="18"/>
      <c r="E57" s="18"/>
      <c r="F57" s="18"/>
      <c r="G57" s="18"/>
      <c r="H57" s="18"/>
      <c r="I57" s="18"/>
      <c r="J57" s="16"/>
      <c r="K57" s="16"/>
      <c r="L57" s="16"/>
      <c r="M57" s="18"/>
      <c r="N57" s="18"/>
      <c r="O57" s="18"/>
      <c r="P57" s="18"/>
      <c r="Q57" s="18"/>
      <c r="R57" s="18"/>
      <c r="S57" s="18"/>
      <c r="T57" s="18"/>
      <c r="U57" s="18"/>
      <c r="V57" s="18"/>
      <c r="W57" s="18"/>
      <c r="X57" s="18"/>
      <c r="Y57" s="18"/>
      <c r="Z57" s="18"/>
      <c r="AA57" s="18"/>
      <c r="AB57" s="18"/>
      <c r="AC57" s="18"/>
      <c r="AD57" s="18"/>
      <c r="AE57" s="18"/>
      <c r="AF57" s="18"/>
    </row>
    <row r="58" spans="1:32" x14ac:dyDescent="0.2">
      <c r="A58" s="18"/>
      <c r="B58" s="18"/>
      <c r="C58" s="18"/>
      <c r="D58" s="18"/>
      <c r="E58" s="18"/>
      <c r="F58" s="18"/>
      <c r="G58" s="18"/>
      <c r="H58" s="18"/>
      <c r="I58" s="18"/>
      <c r="J58" s="16"/>
      <c r="K58" s="16"/>
      <c r="L58" s="16"/>
      <c r="M58" s="18"/>
      <c r="N58" s="18"/>
      <c r="O58" s="18"/>
      <c r="P58" s="18"/>
      <c r="Q58" s="18"/>
      <c r="R58" s="18"/>
      <c r="S58" s="18"/>
      <c r="T58" s="18"/>
      <c r="U58" s="18"/>
      <c r="V58" s="18"/>
      <c r="W58" s="18"/>
      <c r="X58" s="18"/>
      <c r="Y58" s="18"/>
      <c r="Z58" s="18"/>
      <c r="AA58" s="18"/>
      <c r="AB58" s="18"/>
      <c r="AC58" s="18"/>
      <c r="AD58" s="18"/>
      <c r="AE58" s="18"/>
      <c r="AF58" s="18"/>
    </row>
    <row r="59" spans="1:32" x14ac:dyDescent="0.2">
      <c r="A59" s="18"/>
      <c r="B59" s="18"/>
      <c r="C59" s="18"/>
      <c r="D59" s="18"/>
      <c r="E59" s="18"/>
      <c r="F59" s="18"/>
      <c r="G59" s="18"/>
      <c r="H59" s="18"/>
      <c r="I59" s="18"/>
      <c r="J59" s="16"/>
      <c r="K59" s="16"/>
      <c r="L59" s="16"/>
      <c r="M59" s="18"/>
      <c r="N59" s="18"/>
      <c r="O59" s="18"/>
      <c r="P59" s="18"/>
      <c r="Q59" s="18"/>
      <c r="R59" s="18"/>
      <c r="S59" s="18"/>
      <c r="T59" s="18"/>
      <c r="U59" s="18"/>
      <c r="V59" s="18"/>
      <c r="W59" s="18"/>
      <c r="X59" s="18"/>
      <c r="Y59" s="18"/>
      <c r="Z59" s="18"/>
      <c r="AA59" s="18"/>
      <c r="AB59" s="18"/>
      <c r="AC59" s="18"/>
      <c r="AD59" s="18"/>
      <c r="AE59" s="18"/>
      <c r="AF59" s="18"/>
    </row>
    <row r="60" spans="1:32" x14ac:dyDescent="0.2">
      <c r="A60" s="18"/>
      <c r="B60" s="18"/>
      <c r="C60" s="18"/>
      <c r="D60" s="18"/>
      <c r="E60" s="18"/>
      <c r="F60" s="18"/>
      <c r="G60" s="18"/>
      <c r="H60" s="18"/>
      <c r="I60" s="18"/>
      <c r="J60" s="16"/>
      <c r="K60" s="16"/>
      <c r="L60" s="16"/>
      <c r="M60" s="18"/>
      <c r="N60" s="18"/>
      <c r="O60" s="18"/>
      <c r="P60" s="18"/>
      <c r="Q60" s="18"/>
      <c r="R60" s="18"/>
      <c r="S60" s="18"/>
      <c r="T60" s="18"/>
      <c r="U60" s="18"/>
      <c r="V60" s="18"/>
      <c r="W60" s="18"/>
      <c r="X60" s="18"/>
      <c r="Y60" s="18"/>
      <c r="Z60" s="18"/>
      <c r="AA60" s="18"/>
      <c r="AB60" s="18"/>
      <c r="AC60" s="18"/>
      <c r="AD60" s="18"/>
      <c r="AE60" s="18"/>
      <c r="AF60" s="18"/>
    </row>
    <row r="61" spans="1:32" x14ac:dyDescent="0.2">
      <c r="A61" s="18"/>
      <c r="B61" s="18"/>
      <c r="C61" s="18"/>
      <c r="D61" s="18"/>
      <c r="E61" s="18"/>
      <c r="F61" s="18"/>
      <c r="G61" s="18"/>
      <c r="H61" s="18"/>
      <c r="I61" s="18"/>
      <c r="J61" s="16"/>
      <c r="K61" s="16"/>
      <c r="L61" s="16"/>
      <c r="M61" s="18"/>
      <c r="N61" s="18"/>
      <c r="O61" s="18"/>
      <c r="P61" s="18"/>
      <c r="Q61" s="18"/>
      <c r="R61" s="18"/>
      <c r="S61" s="18"/>
      <c r="T61" s="18"/>
      <c r="U61" s="18"/>
      <c r="V61" s="18"/>
      <c r="W61" s="18"/>
      <c r="X61" s="18"/>
      <c r="Y61" s="18"/>
      <c r="Z61" s="18"/>
      <c r="AA61" s="18"/>
      <c r="AB61" s="18"/>
      <c r="AC61" s="18"/>
      <c r="AD61" s="18"/>
      <c r="AE61" s="18"/>
      <c r="AF61" s="18"/>
    </row>
    <row r="62" spans="1:32" x14ac:dyDescent="0.2">
      <c r="A62" s="18"/>
      <c r="B62" s="18"/>
      <c r="C62" s="18"/>
      <c r="D62" s="18"/>
      <c r="E62" s="18"/>
      <c r="F62" s="18"/>
      <c r="G62" s="18"/>
      <c r="H62" s="18"/>
      <c r="I62" s="18"/>
      <c r="J62" s="16"/>
      <c r="K62" s="16"/>
      <c r="L62" s="16"/>
      <c r="M62" s="18"/>
      <c r="N62" s="18"/>
      <c r="O62" s="18"/>
      <c r="P62" s="18"/>
      <c r="Q62" s="18"/>
      <c r="R62" s="18"/>
      <c r="S62" s="18"/>
      <c r="T62" s="18"/>
      <c r="U62" s="18"/>
      <c r="V62" s="18"/>
      <c r="W62" s="18"/>
      <c r="X62" s="18"/>
      <c r="Y62" s="18"/>
      <c r="Z62" s="18"/>
      <c r="AA62" s="18"/>
      <c r="AB62" s="18"/>
      <c r="AC62" s="18"/>
      <c r="AD62" s="18"/>
      <c r="AE62" s="18"/>
      <c r="AF62" s="18"/>
    </row>
    <row r="63" spans="1:32" x14ac:dyDescent="0.2">
      <c r="A63" s="18"/>
      <c r="B63" s="18"/>
      <c r="C63" s="18"/>
      <c r="D63" s="18"/>
      <c r="E63" s="18"/>
      <c r="F63" s="18"/>
      <c r="G63" s="18"/>
      <c r="H63" s="18"/>
      <c r="I63" s="18"/>
      <c r="J63" s="16"/>
      <c r="K63" s="16"/>
      <c r="L63" s="16"/>
      <c r="M63" s="18"/>
      <c r="N63" s="18"/>
      <c r="O63" s="18"/>
      <c r="P63" s="18"/>
      <c r="Q63" s="18"/>
      <c r="R63" s="18"/>
      <c r="S63" s="18"/>
      <c r="T63" s="18"/>
      <c r="U63" s="18"/>
      <c r="V63" s="18"/>
      <c r="W63" s="18"/>
      <c r="X63" s="18"/>
      <c r="Y63" s="18"/>
      <c r="Z63" s="18"/>
      <c r="AA63" s="18"/>
      <c r="AB63" s="18"/>
      <c r="AC63" s="18"/>
      <c r="AD63" s="18"/>
      <c r="AE63" s="18"/>
      <c r="AF63" s="18"/>
    </row>
    <row r="64" spans="1:32" x14ac:dyDescent="0.2">
      <c r="A64" s="18"/>
      <c r="B64" s="18"/>
      <c r="C64" s="18"/>
      <c r="D64" s="18"/>
      <c r="E64" s="18"/>
      <c r="F64" s="18"/>
      <c r="G64" s="18"/>
      <c r="H64" s="18"/>
      <c r="I64" s="18"/>
      <c r="J64" s="16"/>
      <c r="K64" s="16"/>
      <c r="L64" s="16"/>
      <c r="M64" s="18"/>
      <c r="N64" s="18"/>
      <c r="O64" s="18"/>
      <c r="P64" s="18"/>
      <c r="Q64" s="18"/>
      <c r="R64" s="18"/>
      <c r="S64" s="18"/>
      <c r="T64" s="18"/>
      <c r="U64" s="18"/>
      <c r="V64" s="18"/>
      <c r="W64" s="18"/>
      <c r="X64" s="18"/>
      <c r="Y64" s="18"/>
      <c r="Z64" s="18"/>
      <c r="AA64" s="18"/>
      <c r="AB64" s="18"/>
      <c r="AC64" s="18"/>
      <c r="AD64" s="18"/>
      <c r="AE64" s="18"/>
      <c r="AF64" s="18"/>
    </row>
    <row r="65" spans="1:32" x14ac:dyDescent="0.2">
      <c r="A65" s="18"/>
      <c r="B65" s="18"/>
      <c r="C65" s="18"/>
      <c r="D65" s="18"/>
      <c r="E65" s="18"/>
      <c r="F65" s="18"/>
      <c r="G65" s="18"/>
      <c r="H65" s="18"/>
      <c r="I65" s="18"/>
      <c r="J65" s="16"/>
      <c r="K65" s="16"/>
      <c r="L65" s="16"/>
      <c r="M65" s="18"/>
      <c r="N65" s="18"/>
      <c r="O65" s="18"/>
      <c r="P65" s="18"/>
      <c r="Q65" s="18"/>
      <c r="R65" s="18"/>
      <c r="S65" s="18"/>
      <c r="T65" s="18"/>
      <c r="U65" s="18"/>
      <c r="V65" s="18"/>
      <c r="W65" s="18"/>
      <c r="X65" s="18"/>
      <c r="Y65" s="18"/>
      <c r="Z65" s="18"/>
      <c r="AA65" s="18"/>
      <c r="AB65" s="18"/>
      <c r="AC65" s="18"/>
      <c r="AD65" s="18"/>
      <c r="AE65" s="18"/>
      <c r="AF65" s="18"/>
    </row>
    <row r="66" spans="1:32" x14ac:dyDescent="0.2">
      <c r="A66" s="18"/>
      <c r="B66" s="18"/>
      <c r="C66" s="18"/>
      <c r="D66" s="18"/>
      <c r="E66" s="18"/>
      <c r="F66" s="18"/>
      <c r="G66" s="18"/>
      <c r="H66" s="18"/>
      <c r="I66" s="18"/>
      <c r="J66" s="16"/>
      <c r="K66" s="16"/>
      <c r="L66" s="16"/>
      <c r="M66" s="18"/>
      <c r="N66" s="18"/>
      <c r="O66" s="18"/>
      <c r="P66" s="18"/>
      <c r="Q66" s="18"/>
      <c r="R66" s="18"/>
      <c r="S66" s="18"/>
      <c r="T66" s="18"/>
      <c r="U66" s="18"/>
      <c r="V66" s="18"/>
      <c r="W66" s="18"/>
      <c r="X66" s="18"/>
      <c r="Y66" s="18"/>
      <c r="Z66" s="18"/>
      <c r="AA66" s="18"/>
      <c r="AB66" s="18"/>
      <c r="AC66" s="18"/>
      <c r="AD66" s="18"/>
      <c r="AE66" s="18"/>
      <c r="AF66" s="18"/>
    </row>
    <row r="67" spans="1:32" x14ac:dyDescent="0.2">
      <c r="A67" s="18"/>
      <c r="B67" s="18"/>
      <c r="C67" s="18"/>
      <c r="D67" s="18"/>
      <c r="E67" s="18"/>
      <c r="F67" s="18"/>
      <c r="G67" s="18"/>
      <c r="H67" s="18"/>
      <c r="I67" s="18"/>
      <c r="J67" s="16"/>
      <c r="K67" s="16"/>
      <c r="L67" s="16"/>
      <c r="M67" s="18"/>
      <c r="N67" s="18"/>
      <c r="O67" s="18"/>
      <c r="P67" s="18"/>
      <c r="Q67" s="18"/>
      <c r="R67" s="18"/>
      <c r="S67" s="18"/>
      <c r="T67" s="18"/>
      <c r="U67" s="18"/>
      <c r="V67" s="18"/>
      <c r="W67" s="18"/>
      <c r="X67" s="18"/>
      <c r="Y67" s="18"/>
      <c r="Z67" s="18"/>
      <c r="AA67" s="18"/>
      <c r="AB67" s="18"/>
      <c r="AC67" s="18"/>
      <c r="AD67" s="18"/>
      <c r="AE67" s="18"/>
      <c r="AF67" s="18"/>
    </row>
    <row r="68" spans="1:32" x14ac:dyDescent="0.2">
      <c r="A68" s="18"/>
      <c r="B68" s="18"/>
      <c r="C68" s="18"/>
      <c r="D68" s="18"/>
      <c r="E68" s="18"/>
      <c r="F68" s="18"/>
      <c r="G68" s="18"/>
      <c r="H68" s="18"/>
      <c r="I68" s="18"/>
      <c r="J68" s="16"/>
      <c r="K68" s="16"/>
      <c r="L68" s="16"/>
      <c r="M68" s="18"/>
      <c r="N68" s="18"/>
      <c r="O68" s="18"/>
      <c r="P68" s="18"/>
      <c r="Q68" s="18"/>
      <c r="R68" s="18"/>
      <c r="S68" s="18"/>
      <c r="T68" s="18"/>
      <c r="U68" s="18"/>
      <c r="V68" s="18"/>
      <c r="W68" s="18"/>
      <c r="X68" s="18"/>
      <c r="Y68" s="18"/>
      <c r="Z68" s="18"/>
      <c r="AA68" s="18"/>
      <c r="AB68" s="18"/>
      <c r="AC68" s="18"/>
      <c r="AD68" s="18"/>
      <c r="AE68" s="18"/>
      <c r="AF68" s="18"/>
    </row>
    <row r="69" spans="1:32" x14ac:dyDescent="0.2">
      <c r="A69" s="18"/>
      <c r="B69" s="18"/>
      <c r="C69" s="18"/>
      <c r="D69" s="18"/>
      <c r="E69" s="18"/>
      <c r="F69" s="18"/>
      <c r="G69" s="18"/>
      <c r="H69" s="18"/>
      <c r="I69" s="18"/>
      <c r="J69" s="16"/>
      <c r="K69" s="16"/>
      <c r="L69" s="16"/>
      <c r="M69" s="18"/>
      <c r="N69" s="18"/>
      <c r="O69" s="18"/>
      <c r="P69" s="18"/>
      <c r="Q69" s="18"/>
      <c r="R69" s="18"/>
      <c r="S69" s="18"/>
      <c r="T69" s="18"/>
      <c r="U69" s="18"/>
      <c r="V69" s="18"/>
      <c r="W69" s="18"/>
      <c r="X69" s="18"/>
      <c r="Y69" s="18"/>
      <c r="Z69" s="18"/>
      <c r="AA69" s="18"/>
      <c r="AB69" s="18"/>
      <c r="AC69" s="18"/>
      <c r="AD69" s="18"/>
      <c r="AE69" s="18"/>
      <c r="AF69" s="18"/>
    </row>
    <row r="70" spans="1:32" x14ac:dyDescent="0.2">
      <c r="A70" s="18"/>
      <c r="B70" s="18"/>
      <c r="C70" s="18"/>
      <c r="D70" s="18"/>
      <c r="E70" s="18"/>
      <c r="F70" s="18"/>
      <c r="G70" s="18"/>
      <c r="H70" s="18"/>
      <c r="I70" s="18"/>
      <c r="J70" s="16"/>
      <c r="K70" s="16"/>
      <c r="L70" s="16"/>
      <c r="M70" s="18"/>
      <c r="N70" s="18"/>
      <c r="O70" s="18"/>
      <c r="P70" s="18"/>
      <c r="Q70" s="18"/>
      <c r="R70" s="18"/>
      <c r="S70" s="18"/>
      <c r="T70" s="18"/>
      <c r="U70" s="18"/>
      <c r="V70" s="18"/>
      <c r="W70" s="18"/>
      <c r="X70" s="18"/>
      <c r="Y70" s="18"/>
      <c r="Z70" s="18"/>
      <c r="AA70" s="18"/>
      <c r="AB70" s="18"/>
      <c r="AC70" s="18"/>
      <c r="AD70" s="18"/>
      <c r="AE70" s="18"/>
      <c r="AF70" s="18"/>
    </row>
    <row r="71" spans="1:32" x14ac:dyDescent="0.2">
      <c r="A71" s="18"/>
      <c r="B71" s="18"/>
      <c r="C71" s="18"/>
      <c r="D71" s="18"/>
      <c r="E71" s="18"/>
      <c r="F71" s="18"/>
      <c r="G71" s="18"/>
      <c r="H71" s="18"/>
      <c r="I71" s="18"/>
      <c r="J71" s="16"/>
      <c r="K71" s="16"/>
      <c r="L71" s="16"/>
      <c r="M71" s="18"/>
      <c r="N71" s="18"/>
      <c r="O71" s="18"/>
      <c r="P71" s="18"/>
      <c r="Q71" s="18"/>
      <c r="R71" s="18"/>
      <c r="S71" s="18"/>
      <c r="T71" s="18"/>
      <c r="U71" s="18"/>
      <c r="V71" s="18"/>
      <c r="W71" s="18"/>
      <c r="X71" s="18"/>
      <c r="Y71" s="18"/>
      <c r="Z71" s="18"/>
      <c r="AA71" s="18"/>
      <c r="AB71" s="18"/>
      <c r="AC71" s="18"/>
      <c r="AD71" s="18"/>
      <c r="AE71" s="18"/>
      <c r="AF71" s="18"/>
    </row>
    <row r="72" spans="1:32" x14ac:dyDescent="0.2">
      <c r="A72" s="18"/>
      <c r="B72" s="18"/>
      <c r="C72" s="18"/>
      <c r="D72" s="18"/>
      <c r="E72" s="18"/>
      <c r="F72" s="18"/>
      <c r="G72" s="18"/>
      <c r="H72" s="18"/>
      <c r="I72" s="18"/>
      <c r="J72" s="16"/>
      <c r="K72" s="16"/>
      <c r="L72" s="16"/>
      <c r="M72" s="18"/>
      <c r="N72" s="18"/>
      <c r="O72" s="18"/>
      <c r="P72" s="18"/>
      <c r="Q72" s="18"/>
      <c r="R72" s="18"/>
      <c r="S72" s="18"/>
      <c r="T72" s="18"/>
      <c r="U72" s="18"/>
      <c r="V72" s="18"/>
      <c r="W72" s="18"/>
      <c r="X72" s="18"/>
      <c r="Y72" s="18"/>
      <c r="Z72" s="18"/>
      <c r="AA72" s="18"/>
      <c r="AB72" s="18"/>
      <c r="AC72" s="18"/>
      <c r="AD72" s="18"/>
      <c r="AE72" s="18"/>
      <c r="AF72" s="18"/>
    </row>
    <row r="73" spans="1:32" x14ac:dyDescent="0.2">
      <c r="A73" s="18"/>
      <c r="B73" s="18"/>
      <c r="C73" s="18"/>
      <c r="D73" s="18"/>
      <c r="E73" s="18"/>
      <c r="F73" s="18"/>
      <c r="G73" s="18"/>
      <c r="H73" s="18"/>
      <c r="I73" s="18"/>
      <c r="J73" s="16"/>
      <c r="K73" s="16"/>
      <c r="L73" s="16"/>
      <c r="M73" s="18"/>
      <c r="N73" s="18"/>
      <c r="O73" s="18"/>
      <c r="P73" s="18"/>
      <c r="Q73" s="18"/>
      <c r="R73" s="18"/>
      <c r="S73" s="18"/>
      <c r="T73" s="18"/>
      <c r="U73" s="18"/>
      <c r="V73" s="18"/>
      <c r="W73" s="18"/>
      <c r="X73" s="18"/>
      <c r="Y73" s="18"/>
      <c r="Z73" s="18"/>
      <c r="AA73" s="18"/>
      <c r="AB73" s="18"/>
      <c r="AC73" s="18"/>
      <c r="AD73" s="18"/>
      <c r="AE73" s="18"/>
      <c r="AF73" s="18"/>
    </row>
    <row r="74" spans="1:32" x14ac:dyDescent="0.2">
      <c r="A74" s="18"/>
      <c r="B74" s="18"/>
      <c r="C74" s="18"/>
      <c r="D74" s="18"/>
      <c r="E74" s="18"/>
      <c r="F74" s="18"/>
      <c r="G74" s="18"/>
      <c r="H74" s="18"/>
      <c r="I74" s="18"/>
      <c r="J74" s="16"/>
      <c r="K74" s="16"/>
      <c r="L74" s="16"/>
      <c r="M74" s="18"/>
      <c r="N74" s="18"/>
      <c r="O74" s="18"/>
      <c r="P74" s="18"/>
      <c r="Q74" s="18"/>
      <c r="R74" s="18"/>
      <c r="S74" s="18"/>
      <c r="T74" s="18"/>
      <c r="U74" s="18"/>
      <c r="V74" s="18"/>
      <c r="W74" s="18"/>
      <c r="X74" s="18"/>
      <c r="Y74" s="18"/>
      <c r="Z74" s="18"/>
      <c r="AA74" s="18"/>
      <c r="AB74" s="18"/>
      <c r="AC74" s="18"/>
      <c r="AD74" s="18"/>
      <c r="AE74" s="18"/>
      <c r="AF74" s="18"/>
    </row>
    <row r="75" spans="1:32" x14ac:dyDescent="0.2">
      <c r="A75" s="18"/>
      <c r="B75" s="18"/>
      <c r="C75" s="18"/>
      <c r="D75" s="18"/>
      <c r="E75" s="18"/>
      <c r="F75" s="18"/>
      <c r="G75" s="18"/>
      <c r="H75" s="18"/>
      <c r="I75" s="18"/>
      <c r="J75" s="16"/>
      <c r="K75" s="16"/>
      <c r="L75" s="16"/>
      <c r="M75" s="18"/>
      <c r="N75" s="18"/>
      <c r="O75" s="18"/>
      <c r="P75" s="18"/>
      <c r="Q75" s="18"/>
      <c r="R75" s="18"/>
      <c r="S75" s="18"/>
      <c r="T75" s="18"/>
      <c r="U75" s="18"/>
      <c r="V75" s="18"/>
      <c r="W75" s="18"/>
      <c r="X75" s="18"/>
      <c r="Y75" s="18"/>
      <c r="Z75" s="18"/>
      <c r="AA75" s="18"/>
      <c r="AB75" s="18"/>
      <c r="AC75" s="18"/>
      <c r="AD75" s="18"/>
      <c r="AE75" s="18"/>
      <c r="AF75" s="18"/>
    </row>
    <row r="76" spans="1:32" x14ac:dyDescent="0.2">
      <c r="A76" s="18"/>
      <c r="B76" s="18"/>
      <c r="C76" s="18"/>
      <c r="D76" s="18"/>
      <c r="E76" s="18"/>
      <c r="F76" s="18"/>
      <c r="G76" s="18"/>
      <c r="H76" s="18"/>
      <c r="I76" s="18"/>
      <c r="J76" s="16"/>
      <c r="K76" s="16"/>
      <c r="L76" s="16"/>
      <c r="M76" s="18"/>
      <c r="N76" s="18"/>
      <c r="O76" s="18"/>
      <c r="P76" s="18"/>
      <c r="Q76" s="18"/>
      <c r="R76" s="18"/>
      <c r="S76" s="18"/>
      <c r="T76" s="18"/>
      <c r="U76" s="18"/>
      <c r="V76" s="18"/>
      <c r="W76" s="18"/>
      <c r="X76" s="18"/>
      <c r="Y76" s="18"/>
      <c r="Z76" s="18"/>
      <c r="AA76" s="18"/>
      <c r="AB76" s="18"/>
      <c r="AC76" s="18"/>
      <c r="AD76" s="18"/>
      <c r="AE76" s="18"/>
      <c r="AF76" s="18"/>
    </row>
    <row r="77" spans="1:32" x14ac:dyDescent="0.2">
      <c r="A77" s="18"/>
      <c r="B77" s="18"/>
      <c r="C77" s="18"/>
      <c r="D77" s="18"/>
      <c r="E77" s="18"/>
      <c r="F77" s="18"/>
      <c r="G77" s="18"/>
      <c r="H77" s="18"/>
      <c r="I77" s="18"/>
      <c r="J77" s="16"/>
      <c r="K77" s="16"/>
      <c r="L77" s="16"/>
      <c r="M77" s="18"/>
      <c r="N77" s="18"/>
      <c r="O77" s="18"/>
      <c r="P77" s="18"/>
      <c r="Q77" s="18"/>
      <c r="R77" s="18"/>
      <c r="S77" s="18"/>
      <c r="T77" s="18"/>
      <c r="U77" s="18"/>
      <c r="V77" s="18"/>
      <c r="W77" s="18"/>
      <c r="X77" s="18"/>
      <c r="Y77" s="18"/>
      <c r="Z77" s="18"/>
      <c r="AA77" s="18"/>
      <c r="AB77" s="18"/>
      <c r="AC77" s="18"/>
      <c r="AD77" s="18"/>
      <c r="AE77" s="18"/>
      <c r="AF77" s="18"/>
    </row>
    <row r="78" spans="1:32" x14ac:dyDescent="0.2">
      <c r="A78" s="18"/>
      <c r="B78" s="18"/>
      <c r="C78" s="18"/>
      <c r="D78" s="18"/>
      <c r="E78" s="18"/>
      <c r="F78" s="18"/>
      <c r="G78" s="18"/>
      <c r="H78" s="18"/>
      <c r="I78" s="18"/>
      <c r="J78" s="16"/>
      <c r="K78" s="16"/>
      <c r="L78" s="16"/>
      <c r="M78" s="18"/>
      <c r="N78" s="18"/>
      <c r="O78" s="18"/>
      <c r="P78" s="18"/>
      <c r="Q78" s="18"/>
      <c r="R78" s="18"/>
      <c r="S78" s="18"/>
      <c r="T78" s="18"/>
      <c r="U78" s="18"/>
      <c r="V78" s="18"/>
      <c r="W78" s="18"/>
      <c r="X78" s="18"/>
      <c r="Y78" s="18"/>
      <c r="Z78" s="18"/>
      <c r="AA78" s="18"/>
      <c r="AB78" s="18"/>
      <c r="AC78" s="18"/>
      <c r="AD78" s="18"/>
      <c r="AE78" s="18"/>
      <c r="AF78" s="18"/>
    </row>
    <row r="79" spans="1:32" x14ac:dyDescent="0.2">
      <c r="A79" s="18"/>
      <c r="B79" s="18"/>
      <c r="C79" s="18"/>
      <c r="D79" s="18"/>
      <c r="E79" s="18"/>
      <c r="F79" s="18"/>
      <c r="G79" s="18"/>
      <c r="H79" s="18"/>
      <c r="I79" s="18"/>
      <c r="J79" s="16"/>
      <c r="K79" s="16"/>
      <c r="L79" s="16"/>
      <c r="M79" s="18"/>
      <c r="N79" s="18"/>
      <c r="O79" s="18"/>
      <c r="P79" s="18"/>
      <c r="Q79" s="18"/>
      <c r="R79" s="18"/>
      <c r="S79" s="18"/>
      <c r="T79" s="18"/>
      <c r="U79" s="18"/>
      <c r="V79" s="18"/>
      <c r="W79" s="18"/>
      <c r="X79" s="18"/>
      <c r="Y79" s="18"/>
      <c r="Z79" s="18"/>
      <c r="AA79" s="18"/>
      <c r="AB79" s="18"/>
      <c r="AC79" s="18"/>
      <c r="AD79" s="18"/>
      <c r="AE79" s="18"/>
      <c r="AF79" s="18"/>
    </row>
    <row r="80" spans="1:32" x14ac:dyDescent="0.2">
      <c r="A80" s="18"/>
      <c r="B80" s="18"/>
      <c r="C80" s="18"/>
      <c r="D80" s="18"/>
      <c r="E80" s="18"/>
      <c r="F80" s="18"/>
      <c r="G80" s="18"/>
      <c r="H80" s="18"/>
      <c r="I80" s="18"/>
      <c r="J80" s="16"/>
      <c r="K80" s="16"/>
      <c r="L80" s="16"/>
      <c r="M80" s="18"/>
      <c r="N80" s="18"/>
      <c r="O80" s="18"/>
      <c r="P80" s="18"/>
      <c r="Q80" s="18"/>
      <c r="R80" s="18"/>
      <c r="S80" s="18"/>
      <c r="T80" s="18"/>
      <c r="U80" s="18"/>
      <c r="V80" s="18"/>
      <c r="W80" s="18"/>
      <c r="X80" s="18"/>
      <c r="Y80" s="18"/>
      <c r="Z80" s="18"/>
      <c r="AA80" s="18"/>
      <c r="AB80" s="18"/>
      <c r="AC80" s="18"/>
      <c r="AD80" s="18"/>
      <c r="AE80" s="18"/>
      <c r="AF80" s="18"/>
    </row>
    <row r="81" spans="1:32" x14ac:dyDescent="0.2">
      <c r="A81" s="18"/>
      <c r="B81" s="18"/>
      <c r="C81" s="18"/>
      <c r="D81" s="18"/>
      <c r="E81" s="18"/>
      <c r="F81" s="18"/>
      <c r="G81" s="18"/>
      <c r="H81" s="18"/>
      <c r="I81" s="18"/>
      <c r="J81" s="16"/>
      <c r="K81" s="16"/>
      <c r="L81" s="16"/>
      <c r="M81" s="18"/>
      <c r="N81" s="18"/>
      <c r="O81" s="18"/>
      <c r="P81" s="18"/>
      <c r="Q81" s="18"/>
      <c r="R81" s="18"/>
      <c r="S81" s="18"/>
      <c r="T81" s="18"/>
      <c r="U81" s="18"/>
      <c r="V81" s="18"/>
      <c r="W81" s="18"/>
      <c r="X81" s="18"/>
      <c r="Y81" s="18"/>
      <c r="Z81" s="18"/>
      <c r="AA81" s="18"/>
      <c r="AB81" s="18"/>
      <c r="AC81" s="18"/>
      <c r="AD81" s="18"/>
      <c r="AE81" s="18"/>
      <c r="AF81" s="18"/>
    </row>
    <row r="82" spans="1:32" x14ac:dyDescent="0.2">
      <c r="A82" s="18"/>
      <c r="B82" s="18"/>
      <c r="C82" s="18"/>
      <c r="D82" s="18"/>
      <c r="E82" s="18"/>
      <c r="F82" s="18"/>
      <c r="G82" s="18"/>
      <c r="H82" s="18"/>
      <c r="I82" s="18"/>
      <c r="J82" s="16"/>
      <c r="K82" s="16"/>
      <c r="L82" s="16"/>
      <c r="M82" s="18"/>
      <c r="N82" s="18"/>
      <c r="O82" s="18"/>
      <c r="P82" s="18"/>
      <c r="Q82" s="18"/>
      <c r="R82" s="18"/>
      <c r="S82" s="18"/>
      <c r="T82" s="18"/>
      <c r="U82" s="18"/>
      <c r="V82" s="18"/>
      <c r="W82" s="18"/>
      <c r="X82" s="18"/>
      <c r="Y82" s="18"/>
      <c r="Z82" s="18"/>
      <c r="AA82" s="18"/>
      <c r="AB82" s="18"/>
      <c r="AC82" s="18"/>
      <c r="AD82" s="18"/>
      <c r="AE82" s="18"/>
      <c r="AF82" s="18"/>
    </row>
    <row r="83" spans="1:32" x14ac:dyDescent="0.2">
      <c r="A83" s="18"/>
      <c r="B83" s="18"/>
      <c r="C83" s="18"/>
      <c r="D83" s="18"/>
      <c r="E83" s="18"/>
      <c r="F83" s="18"/>
      <c r="G83" s="18"/>
      <c r="H83" s="18"/>
      <c r="I83" s="18"/>
      <c r="J83" s="16"/>
      <c r="K83" s="16"/>
      <c r="L83" s="16"/>
      <c r="M83" s="18"/>
      <c r="N83" s="18"/>
      <c r="O83" s="18"/>
      <c r="P83" s="18"/>
      <c r="Q83" s="18"/>
      <c r="R83" s="18"/>
      <c r="S83" s="18"/>
      <c r="T83" s="18"/>
      <c r="U83" s="18"/>
      <c r="V83" s="18"/>
      <c r="W83" s="18"/>
      <c r="X83" s="18"/>
      <c r="Y83" s="18"/>
      <c r="Z83" s="18"/>
      <c r="AA83" s="18"/>
      <c r="AB83" s="18"/>
      <c r="AC83" s="18"/>
      <c r="AD83" s="18"/>
      <c r="AE83" s="18"/>
      <c r="AF83" s="18"/>
    </row>
    <row r="84" spans="1:32" x14ac:dyDescent="0.2">
      <c r="A84" s="18"/>
      <c r="B84" s="18"/>
      <c r="C84" s="18"/>
      <c r="D84" s="18"/>
      <c r="E84" s="18"/>
      <c r="F84" s="18"/>
      <c r="G84" s="18"/>
      <c r="H84" s="18"/>
      <c r="I84" s="18"/>
      <c r="J84" s="16"/>
      <c r="K84" s="16"/>
      <c r="L84" s="16"/>
      <c r="M84" s="18"/>
      <c r="N84" s="18"/>
      <c r="O84" s="18"/>
      <c r="P84" s="18"/>
      <c r="Q84" s="18"/>
      <c r="R84" s="18"/>
      <c r="S84" s="18"/>
      <c r="T84" s="18"/>
      <c r="U84" s="18"/>
      <c r="V84" s="18"/>
      <c r="W84" s="18"/>
      <c r="X84" s="18"/>
      <c r="Y84" s="18"/>
      <c r="Z84" s="18"/>
      <c r="AA84" s="18"/>
      <c r="AB84" s="18"/>
      <c r="AC84" s="18"/>
      <c r="AD84" s="18"/>
      <c r="AE84" s="18"/>
      <c r="AF84" s="18"/>
    </row>
    <row r="85" spans="1:32" x14ac:dyDescent="0.2">
      <c r="A85" s="18"/>
      <c r="B85" s="18"/>
      <c r="C85" s="18"/>
      <c r="D85" s="18"/>
      <c r="E85" s="18"/>
      <c r="F85" s="18"/>
      <c r="G85" s="18"/>
      <c r="H85" s="18"/>
      <c r="I85" s="18"/>
      <c r="J85" s="16"/>
      <c r="K85" s="16"/>
      <c r="L85" s="16"/>
      <c r="M85" s="18"/>
      <c r="N85" s="18"/>
      <c r="O85" s="18"/>
      <c r="P85" s="18"/>
      <c r="Q85" s="18"/>
      <c r="R85" s="18"/>
      <c r="S85" s="18"/>
      <c r="T85" s="18"/>
      <c r="U85" s="18"/>
      <c r="V85" s="18"/>
      <c r="W85" s="18"/>
      <c r="X85" s="18"/>
      <c r="Y85" s="18"/>
      <c r="Z85" s="18"/>
      <c r="AA85" s="18"/>
      <c r="AB85" s="18"/>
      <c r="AC85" s="18"/>
      <c r="AD85" s="18"/>
      <c r="AE85" s="18"/>
      <c r="AF85" s="18"/>
    </row>
    <row r="86" spans="1:32" x14ac:dyDescent="0.2">
      <c r="A86" s="18"/>
      <c r="B86" s="18"/>
      <c r="C86" s="18"/>
      <c r="D86" s="18"/>
      <c r="E86" s="18"/>
      <c r="F86" s="18"/>
      <c r="G86" s="18"/>
      <c r="H86" s="18"/>
      <c r="I86" s="18"/>
      <c r="J86" s="16"/>
      <c r="K86" s="16"/>
      <c r="L86" s="16"/>
      <c r="M86" s="18"/>
      <c r="N86" s="18"/>
      <c r="O86" s="18"/>
      <c r="P86" s="18"/>
      <c r="Q86" s="18"/>
      <c r="R86" s="18"/>
      <c r="S86" s="18"/>
      <c r="T86" s="18"/>
      <c r="U86" s="18"/>
      <c r="V86" s="18"/>
      <c r="W86" s="18"/>
      <c r="X86" s="18"/>
      <c r="Y86" s="18"/>
      <c r="Z86" s="18"/>
      <c r="AA86" s="18"/>
      <c r="AB86" s="18"/>
      <c r="AC86" s="18"/>
      <c r="AD86" s="18"/>
      <c r="AE86" s="18"/>
      <c r="AF86" s="18"/>
    </row>
    <row r="87" spans="1:32" x14ac:dyDescent="0.2">
      <c r="A87" s="18"/>
      <c r="B87" s="18"/>
      <c r="C87" s="18"/>
      <c r="D87" s="18"/>
      <c r="E87" s="18"/>
      <c r="F87" s="18"/>
      <c r="G87" s="18"/>
      <c r="H87" s="18"/>
      <c r="I87" s="18"/>
      <c r="J87" s="16"/>
      <c r="K87" s="16"/>
      <c r="L87" s="16"/>
      <c r="M87" s="18"/>
      <c r="N87" s="18"/>
      <c r="O87" s="18"/>
      <c r="P87" s="18"/>
      <c r="Q87" s="18"/>
      <c r="R87" s="18"/>
      <c r="S87" s="18"/>
      <c r="T87" s="18"/>
      <c r="U87" s="18"/>
      <c r="V87" s="18"/>
      <c r="W87" s="18"/>
      <c r="X87" s="18"/>
      <c r="Y87" s="18"/>
      <c r="Z87" s="18"/>
      <c r="AA87" s="18"/>
      <c r="AB87" s="18"/>
      <c r="AC87" s="18"/>
      <c r="AD87" s="18"/>
      <c r="AE87" s="18"/>
      <c r="AF87" s="18"/>
    </row>
    <row r="88" spans="1:32" x14ac:dyDescent="0.2">
      <c r="A88" s="18"/>
      <c r="B88" s="18"/>
      <c r="C88" s="18"/>
      <c r="D88" s="18"/>
      <c r="E88" s="18"/>
      <c r="F88" s="18"/>
      <c r="G88" s="18"/>
      <c r="H88" s="18"/>
      <c r="I88" s="18"/>
      <c r="J88" s="16"/>
      <c r="K88" s="16"/>
      <c r="L88" s="16"/>
      <c r="M88" s="18"/>
      <c r="N88" s="18"/>
      <c r="O88" s="18"/>
      <c r="P88" s="18"/>
      <c r="Q88" s="18"/>
      <c r="R88" s="18"/>
      <c r="S88" s="18"/>
      <c r="T88" s="18"/>
      <c r="U88" s="18"/>
      <c r="V88" s="18"/>
      <c r="W88" s="18"/>
      <c r="X88" s="18"/>
      <c r="Y88" s="18"/>
      <c r="Z88" s="18"/>
      <c r="AA88" s="18"/>
      <c r="AB88" s="18"/>
      <c r="AC88" s="18"/>
      <c r="AD88" s="18"/>
      <c r="AE88" s="18"/>
      <c r="AF88" s="18"/>
    </row>
    <row r="89" spans="1:32" x14ac:dyDescent="0.2">
      <c r="A89" s="18"/>
      <c r="B89" s="18"/>
      <c r="C89" s="18"/>
      <c r="D89" s="18"/>
      <c r="E89" s="18"/>
      <c r="F89" s="18"/>
      <c r="G89" s="18"/>
      <c r="H89" s="18"/>
      <c r="I89" s="18"/>
      <c r="J89" s="16"/>
      <c r="K89" s="16"/>
      <c r="L89" s="16"/>
      <c r="M89" s="18"/>
      <c r="N89" s="18"/>
      <c r="O89" s="18"/>
      <c r="P89" s="18"/>
      <c r="Q89" s="18"/>
      <c r="R89" s="18"/>
      <c r="S89" s="18"/>
      <c r="T89" s="18"/>
      <c r="U89" s="18"/>
      <c r="V89" s="18"/>
      <c r="W89" s="18"/>
      <c r="X89" s="18"/>
      <c r="Y89" s="18"/>
      <c r="Z89" s="18"/>
      <c r="AA89" s="18"/>
      <c r="AB89" s="18"/>
      <c r="AC89" s="18"/>
      <c r="AD89" s="18"/>
      <c r="AE89" s="18"/>
      <c r="AF89" s="18"/>
    </row>
    <row r="90" spans="1:32" x14ac:dyDescent="0.2">
      <c r="A90" s="18"/>
      <c r="B90" s="18"/>
      <c r="C90" s="18"/>
      <c r="D90" s="18"/>
      <c r="E90" s="18"/>
      <c r="F90" s="18"/>
      <c r="G90" s="18"/>
      <c r="H90" s="18"/>
      <c r="I90" s="18"/>
      <c r="J90" s="16"/>
      <c r="K90" s="16"/>
      <c r="L90" s="16"/>
      <c r="M90" s="18"/>
      <c r="N90" s="18"/>
      <c r="O90" s="18"/>
      <c r="P90" s="18"/>
      <c r="Q90" s="18"/>
      <c r="R90" s="18"/>
      <c r="S90" s="18"/>
      <c r="T90" s="18"/>
      <c r="U90" s="18"/>
      <c r="V90" s="18"/>
      <c r="W90" s="18"/>
      <c r="X90" s="18"/>
      <c r="Y90" s="18"/>
      <c r="Z90" s="18"/>
      <c r="AA90" s="18"/>
      <c r="AB90" s="18"/>
      <c r="AC90" s="18"/>
      <c r="AD90" s="18"/>
      <c r="AE90" s="18"/>
      <c r="AF90" s="18"/>
    </row>
    <row r="91" spans="1:32" x14ac:dyDescent="0.2">
      <c r="A91" s="18"/>
      <c r="B91" s="18"/>
      <c r="C91" s="18"/>
      <c r="D91" s="18"/>
      <c r="E91" s="18"/>
      <c r="F91" s="18"/>
      <c r="G91" s="18"/>
      <c r="H91" s="18"/>
      <c r="I91" s="18"/>
      <c r="J91" s="16"/>
      <c r="K91" s="16"/>
      <c r="L91" s="16"/>
      <c r="M91" s="18"/>
      <c r="N91" s="18"/>
      <c r="O91" s="18"/>
      <c r="P91" s="18"/>
      <c r="Q91" s="18"/>
      <c r="R91" s="18"/>
      <c r="S91" s="18"/>
      <c r="T91" s="18"/>
      <c r="U91" s="18"/>
      <c r="V91" s="18"/>
      <c r="W91" s="18"/>
      <c r="X91" s="18"/>
      <c r="Y91" s="18"/>
      <c r="Z91" s="18"/>
      <c r="AA91" s="18"/>
      <c r="AB91" s="18"/>
      <c r="AC91" s="18"/>
      <c r="AD91" s="18"/>
      <c r="AE91" s="18"/>
      <c r="AF91" s="18"/>
    </row>
    <row r="92" spans="1:32" x14ac:dyDescent="0.2">
      <c r="A92" s="18"/>
      <c r="B92" s="18"/>
      <c r="C92" s="18"/>
      <c r="D92" s="18"/>
      <c r="E92" s="18"/>
      <c r="F92" s="18"/>
      <c r="G92" s="18"/>
      <c r="H92" s="18"/>
      <c r="I92" s="18"/>
      <c r="J92" s="16"/>
      <c r="K92" s="16"/>
      <c r="L92" s="16"/>
      <c r="M92" s="18"/>
      <c r="N92" s="18"/>
      <c r="O92" s="18"/>
      <c r="P92" s="18"/>
      <c r="Q92" s="18"/>
      <c r="R92" s="18"/>
      <c r="S92" s="18"/>
      <c r="T92" s="18"/>
      <c r="U92" s="18"/>
      <c r="V92" s="18"/>
      <c r="W92" s="18"/>
      <c r="X92" s="18"/>
      <c r="Y92" s="18"/>
      <c r="Z92" s="18"/>
      <c r="AA92" s="18"/>
      <c r="AB92" s="18"/>
      <c r="AC92" s="18"/>
      <c r="AD92" s="18"/>
      <c r="AE92" s="18"/>
      <c r="AF92" s="18"/>
    </row>
    <row r="93" spans="1:32" x14ac:dyDescent="0.2">
      <c r="A93" s="18"/>
      <c r="B93" s="18"/>
      <c r="C93" s="18"/>
      <c r="D93" s="18"/>
      <c r="E93" s="18"/>
      <c r="F93" s="18"/>
      <c r="G93" s="18"/>
      <c r="H93" s="18"/>
      <c r="I93" s="18"/>
      <c r="J93" s="16"/>
      <c r="K93" s="16"/>
      <c r="L93" s="16"/>
      <c r="M93" s="18"/>
      <c r="N93" s="18"/>
      <c r="O93" s="18"/>
      <c r="P93" s="18"/>
      <c r="Q93" s="18"/>
      <c r="R93" s="18"/>
      <c r="S93" s="18"/>
      <c r="T93" s="18"/>
      <c r="U93" s="18"/>
      <c r="V93" s="18"/>
      <c r="W93" s="18"/>
      <c r="X93" s="18"/>
      <c r="Y93" s="18"/>
      <c r="Z93" s="18"/>
      <c r="AA93" s="18"/>
      <c r="AB93" s="18"/>
      <c r="AC93" s="18"/>
      <c r="AD93" s="18"/>
      <c r="AE93" s="18"/>
      <c r="AF93" s="18"/>
    </row>
    <row r="94" spans="1:32" x14ac:dyDescent="0.2">
      <c r="A94" s="18"/>
      <c r="B94" s="18"/>
      <c r="C94" s="18"/>
      <c r="D94" s="18"/>
      <c r="E94" s="18"/>
      <c r="F94" s="18"/>
      <c r="G94" s="18"/>
      <c r="H94" s="18"/>
      <c r="I94" s="18"/>
      <c r="J94" s="16"/>
      <c r="K94" s="16"/>
      <c r="L94" s="16"/>
      <c r="M94" s="18"/>
      <c r="N94" s="18"/>
      <c r="O94" s="18"/>
      <c r="P94" s="18"/>
      <c r="Q94" s="18"/>
      <c r="R94" s="18"/>
      <c r="S94" s="18"/>
      <c r="T94" s="18"/>
      <c r="U94" s="18"/>
      <c r="V94" s="18"/>
      <c r="W94" s="18"/>
      <c r="X94" s="18"/>
      <c r="Y94" s="18"/>
      <c r="Z94" s="18"/>
      <c r="AA94" s="18"/>
      <c r="AB94" s="18"/>
      <c r="AC94" s="18"/>
      <c r="AD94" s="18"/>
      <c r="AE94" s="18"/>
      <c r="AF94" s="18"/>
    </row>
    <row r="95" spans="1:32" x14ac:dyDescent="0.2">
      <c r="A95" s="18"/>
      <c r="B95" s="18"/>
      <c r="C95" s="18"/>
      <c r="D95" s="18"/>
      <c r="E95" s="18"/>
      <c r="F95" s="18"/>
      <c r="G95" s="18"/>
      <c r="H95" s="18"/>
      <c r="I95" s="18"/>
      <c r="J95" s="16"/>
      <c r="K95" s="16"/>
      <c r="L95" s="16"/>
      <c r="M95" s="18"/>
      <c r="N95" s="18"/>
      <c r="O95" s="18"/>
      <c r="P95" s="18"/>
      <c r="Q95" s="18"/>
      <c r="R95" s="18"/>
      <c r="S95" s="18"/>
      <c r="T95" s="18"/>
      <c r="U95" s="18"/>
      <c r="V95" s="18"/>
      <c r="W95" s="18"/>
      <c r="X95" s="18"/>
      <c r="Y95" s="18"/>
      <c r="Z95" s="18"/>
      <c r="AA95" s="18"/>
      <c r="AB95" s="18"/>
      <c r="AC95" s="18"/>
      <c r="AD95" s="18"/>
      <c r="AE95" s="18"/>
      <c r="AF95" s="18"/>
    </row>
    <row r="96" spans="1:32" x14ac:dyDescent="0.2">
      <c r="A96" s="18"/>
      <c r="B96" s="18"/>
      <c r="C96" s="18"/>
      <c r="D96" s="18"/>
      <c r="E96" s="18"/>
      <c r="F96" s="18"/>
      <c r="G96" s="18"/>
      <c r="H96" s="18"/>
      <c r="I96" s="18"/>
      <c r="J96" s="16"/>
      <c r="K96" s="16"/>
      <c r="L96" s="16"/>
      <c r="M96" s="18"/>
      <c r="N96" s="18"/>
      <c r="O96" s="18"/>
      <c r="P96" s="18"/>
      <c r="Q96" s="18"/>
      <c r="R96" s="18"/>
      <c r="S96" s="18"/>
      <c r="T96" s="18"/>
      <c r="U96" s="18"/>
      <c r="V96" s="18"/>
      <c r="W96" s="18"/>
      <c r="X96" s="18"/>
      <c r="Y96" s="18"/>
      <c r="Z96" s="18"/>
      <c r="AA96" s="18"/>
      <c r="AB96" s="18"/>
      <c r="AC96" s="18"/>
      <c r="AD96" s="18"/>
      <c r="AE96" s="18"/>
      <c r="AF96" s="18"/>
    </row>
    <row r="97" spans="1:32" x14ac:dyDescent="0.2">
      <c r="A97" s="18"/>
      <c r="B97" s="18"/>
      <c r="C97" s="18"/>
      <c r="D97" s="18"/>
      <c r="E97" s="18"/>
      <c r="F97" s="18"/>
      <c r="G97" s="18"/>
      <c r="H97" s="18"/>
      <c r="I97" s="18"/>
      <c r="J97" s="16"/>
      <c r="K97" s="16"/>
      <c r="L97" s="16"/>
      <c r="M97" s="18"/>
      <c r="N97" s="18"/>
      <c r="O97" s="18"/>
      <c r="P97" s="18"/>
      <c r="Q97" s="18"/>
      <c r="R97" s="18"/>
      <c r="S97" s="18"/>
      <c r="T97" s="18"/>
      <c r="U97" s="18"/>
      <c r="V97" s="18"/>
      <c r="W97" s="18"/>
      <c r="X97" s="18"/>
      <c r="Y97" s="18"/>
      <c r="Z97" s="18"/>
      <c r="AA97" s="18"/>
      <c r="AB97" s="18"/>
      <c r="AC97" s="18"/>
      <c r="AD97" s="18"/>
      <c r="AE97" s="18"/>
      <c r="AF97" s="18"/>
    </row>
    <row r="98" spans="1:32" x14ac:dyDescent="0.2">
      <c r="A98" s="18"/>
      <c r="B98" s="18"/>
      <c r="C98" s="18"/>
      <c r="D98" s="18"/>
      <c r="E98" s="18"/>
      <c r="F98" s="18"/>
      <c r="G98" s="18"/>
      <c r="H98" s="18"/>
      <c r="I98" s="18"/>
      <c r="J98" s="16"/>
      <c r="K98" s="16"/>
      <c r="L98" s="16"/>
      <c r="M98" s="18"/>
      <c r="N98" s="18"/>
      <c r="O98" s="18"/>
      <c r="P98" s="18"/>
      <c r="Q98" s="18"/>
      <c r="R98" s="18"/>
      <c r="S98" s="18"/>
      <c r="T98" s="18"/>
      <c r="U98" s="18"/>
      <c r="V98" s="18"/>
      <c r="W98" s="18"/>
      <c r="X98" s="18"/>
      <c r="Y98" s="18"/>
      <c r="Z98" s="18"/>
      <c r="AA98" s="18"/>
      <c r="AB98" s="18"/>
      <c r="AC98" s="18"/>
      <c r="AD98" s="18"/>
      <c r="AE98" s="18"/>
      <c r="AF98" s="18"/>
    </row>
    <row r="99" spans="1:32" x14ac:dyDescent="0.2">
      <c r="A99" s="18"/>
      <c r="B99" s="18"/>
      <c r="C99" s="18"/>
      <c r="D99" s="18"/>
      <c r="E99" s="18"/>
      <c r="F99" s="18"/>
      <c r="G99" s="18"/>
      <c r="H99" s="18"/>
      <c r="I99" s="18"/>
      <c r="J99" s="16"/>
      <c r="K99" s="16"/>
      <c r="L99" s="16"/>
      <c r="M99" s="18"/>
      <c r="N99" s="18"/>
      <c r="O99" s="18"/>
      <c r="P99" s="18"/>
      <c r="Q99" s="18"/>
      <c r="R99" s="18"/>
      <c r="S99" s="18"/>
      <c r="T99" s="18"/>
      <c r="U99" s="18"/>
      <c r="V99" s="18"/>
      <c r="W99" s="18"/>
      <c r="X99" s="18"/>
      <c r="Y99" s="18"/>
      <c r="Z99" s="18"/>
      <c r="AA99" s="18"/>
      <c r="AB99" s="18"/>
      <c r="AC99" s="18"/>
      <c r="AD99" s="18"/>
      <c r="AE99" s="18"/>
      <c r="AF99" s="18"/>
    </row>
    <row r="100" spans="1:32" x14ac:dyDescent="0.2">
      <c r="A100" s="18"/>
      <c r="B100" s="18"/>
      <c r="C100" s="18"/>
      <c r="D100" s="18"/>
      <c r="E100" s="18"/>
      <c r="F100" s="18"/>
      <c r="G100" s="18"/>
      <c r="H100" s="18"/>
      <c r="I100" s="18"/>
      <c r="J100" s="16"/>
      <c r="K100" s="16"/>
      <c r="L100" s="16"/>
      <c r="M100" s="18"/>
      <c r="N100" s="18"/>
      <c r="O100" s="18"/>
      <c r="P100" s="18"/>
      <c r="Q100" s="18"/>
      <c r="R100" s="18"/>
      <c r="S100" s="18"/>
      <c r="T100" s="18"/>
      <c r="U100" s="18"/>
      <c r="V100" s="18"/>
      <c r="W100" s="18"/>
      <c r="X100" s="18"/>
      <c r="Y100" s="18"/>
      <c r="Z100" s="18"/>
      <c r="AA100" s="18"/>
      <c r="AB100" s="18"/>
      <c r="AC100" s="18"/>
      <c r="AD100" s="18"/>
      <c r="AE100" s="18"/>
      <c r="AF100" s="18"/>
    </row>
    <row r="101" spans="1:32" x14ac:dyDescent="0.2">
      <c r="A101" s="18"/>
      <c r="B101" s="18"/>
      <c r="C101" s="18"/>
      <c r="D101" s="18"/>
      <c r="E101" s="18"/>
      <c r="F101" s="18"/>
      <c r="G101" s="18"/>
      <c r="H101" s="18"/>
      <c r="I101" s="18"/>
      <c r="J101" s="16"/>
      <c r="K101" s="16"/>
      <c r="L101" s="16"/>
      <c r="M101" s="18"/>
      <c r="N101" s="18"/>
      <c r="O101" s="18"/>
      <c r="P101" s="18"/>
      <c r="Q101" s="18"/>
      <c r="R101" s="18"/>
      <c r="S101" s="18"/>
      <c r="T101" s="18"/>
      <c r="U101" s="18"/>
      <c r="V101" s="18"/>
      <c r="W101" s="18"/>
      <c r="X101" s="18"/>
      <c r="Y101" s="18"/>
      <c r="Z101" s="18"/>
      <c r="AA101" s="18"/>
      <c r="AB101" s="18"/>
      <c r="AC101" s="18"/>
      <c r="AD101" s="18"/>
      <c r="AE101" s="18"/>
      <c r="AF101" s="18"/>
    </row>
    <row r="102" spans="1:32" x14ac:dyDescent="0.2">
      <c r="A102" s="18"/>
      <c r="B102" s="18"/>
      <c r="C102" s="18"/>
      <c r="D102" s="18"/>
      <c r="E102" s="18"/>
      <c r="F102" s="18"/>
      <c r="G102" s="18"/>
      <c r="H102" s="18"/>
      <c r="I102" s="18"/>
      <c r="J102" s="16"/>
      <c r="K102" s="16"/>
      <c r="L102" s="16"/>
      <c r="M102" s="18"/>
      <c r="N102" s="18"/>
      <c r="O102" s="18"/>
      <c r="P102" s="18"/>
      <c r="Q102" s="18"/>
      <c r="R102" s="18"/>
      <c r="S102" s="18"/>
      <c r="T102" s="18"/>
      <c r="U102" s="18"/>
      <c r="V102" s="18"/>
      <c r="W102" s="18"/>
      <c r="X102" s="18"/>
      <c r="Y102" s="18"/>
      <c r="Z102" s="18"/>
      <c r="AA102" s="18"/>
      <c r="AB102" s="18"/>
      <c r="AC102" s="18"/>
      <c r="AD102" s="18"/>
      <c r="AE102" s="18"/>
      <c r="AF102" s="18"/>
    </row>
    <row r="103" spans="1:32" x14ac:dyDescent="0.2">
      <c r="A103" s="18"/>
      <c r="B103" s="18"/>
      <c r="C103" s="18"/>
      <c r="D103" s="18"/>
      <c r="E103" s="18"/>
      <c r="F103" s="18"/>
      <c r="G103" s="18"/>
      <c r="H103" s="18"/>
      <c r="I103" s="18"/>
      <c r="J103" s="16"/>
      <c r="K103" s="16"/>
      <c r="L103" s="16"/>
      <c r="M103" s="18"/>
      <c r="N103" s="18"/>
      <c r="O103" s="18"/>
      <c r="P103" s="18"/>
      <c r="Q103" s="18"/>
      <c r="R103" s="18"/>
      <c r="S103" s="18"/>
      <c r="T103" s="18"/>
      <c r="U103" s="18"/>
      <c r="V103" s="18"/>
      <c r="W103" s="18"/>
      <c r="X103" s="18"/>
      <c r="Y103" s="18"/>
      <c r="Z103" s="18"/>
      <c r="AA103" s="18"/>
      <c r="AB103" s="18"/>
      <c r="AC103" s="18"/>
      <c r="AD103" s="18"/>
      <c r="AE103" s="18"/>
      <c r="AF103" s="18"/>
    </row>
    <row r="104" spans="1:32" x14ac:dyDescent="0.2">
      <c r="A104" s="18"/>
      <c r="B104" s="18"/>
      <c r="C104" s="18"/>
      <c r="D104" s="18"/>
      <c r="E104" s="18"/>
      <c r="F104" s="18"/>
      <c r="G104" s="18"/>
      <c r="H104" s="18"/>
      <c r="I104" s="18"/>
      <c r="J104" s="16"/>
      <c r="K104" s="16"/>
      <c r="L104" s="16"/>
      <c r="M104" s="18"/>
      <c r="N104" s="18"/>
      <c r="O104" s="18"/>
      <c r="P104" s="18"/>
      <c r="Q104" s="18"/>
      <c r="R104" s="18"/>
      <c r="S104" s="18"/>
      <c r="T104" s="18"/>
      <c r="U104" s="18"/>
      <c r="V104" s="18"/>
      <c r="W104" s="18"/>
      <c r="X104" s="18"/>
      <c r="Y104" s="18"/>
      <c r="Z104" s="18"/>
      <c r="AA104" s="18"/>
      <c r="AB104" s="18"/>
      <c r="AC104" s="18"/>
      <c r="AD104" s="18"/>
      <c r="AE104" s="18"/>
      <c r="AF104" s="18"/>
    </row>
    <row r="105" spans="1:32" x14ac:dyDescent="0.2">
      <c r="A105" s="18"/>
      <c r="B105" s="18"/>
      <c r="C105" s="18"/>
      <c r="D105" s="18"/>
      <c r="E105" s="18"/>
      <c r="F105" s="18"/>
      <c r="G105" s="18"/>
      <c r="H105" s="18"/>
      <c r="I105" s="18"/>
      <c r="J105" s="16"/>
      <c r="K105" s="16"/>
      <c r="L105" s="16"/>
      <c r="M105" s="18"/>
      <c r="N105" s="18"/>
      <c r="O105" s="18"/>
      <c r="P105" s="18"/>
      <c r="Q105" s="18"/>
      <c r="R105" s="18"/>
      <c r="S105" s="18"/>
      <c r="T105" s="18"/>
      <c r="U105" s="18"/>
      <c r="V105" s="18"/>
      <c r="W105" s="18"/>
      <c r="X105" s="18"/>
      <c r="Y105" s="18"/>
      <c r="Z105" s="18"/>
      <c r="AA105" s="18"/>
      <c r="AB105" s="18"/>
      <c r="AC105" s="18"/>
      <c r="AD105" s="18"/>
      <c r="AE105" s="18"/>
      <c r="AF105" s="18"/>
    </row>
    <row r="106" spans="1:32" x14ac:dyDescent="0.2">
      <c r="A106" s="18"/>
      <c r="B106" s="18"/>
      <c r="C106" s="18"/>
      <c r="D106" s="18"/>
      <c r="E106" s="18"/>
      <c r="F106" s="18"/>
      <c r="G106" s="18"/>
      <c r="H106" s="18"/>
      <c r="I106" s="18"/>
      <c r="J106" s="16"/>
      <c r="K106" s="16"/>
      <c r="L106" s="16"/>
      <c r="M106" s="18"/>
      <c r="N106" s="18"/>
      <c r="O106" s="18"/>
      <c r="P106" s="18"/>
      <c r="Q106" s="18"/>
      <c r="R106" s="18"/>
      <c r="S106" s="18"/>
      <c r="T106" s="18"/>
      <c r="U106" s="18"/>
      <c r="V106" s="18"/>
      <c r="W106" s="18"/>
      <c r="X106" s="18"/>
      <c r="Y106" s="18"/>
      <c r="Z106" s="18"/>
      <c r="AA106" s="18"/>
      <c r="AB106" s="18"/>
      <c r="AC106" s="18"/>
      <c r="AD106" s="18"/>
      <c r="AE106" s="18"/>
      <c r="AF106" s="18"/>
    </row>
    <row r="107" spans="1:32" x14ac:dyDescent="0.2">
      <c r="A107" s="18"/>
      <c r="B107" s="18"/>
      <c r="C107" s="18"/>
      <c r="D107" s="18"/>
      <c r="E107" s="18"/>
      <c r="F107" s="18"/>
      <c r="G107" s="18"/>
      <c r="H107" s="18"/>
      <c r="I107" s="18"/>
      <c r="J107" s="16"/>
      <c r="K107" s="16"/>
      <c r="L107" s="16"/>
      <c r="M107" s="18"/>
      <c r="N107" s="18"/>
      <c r="O107" s="18"/>
      <c r="P107" s="18"/>
      <c r="Q107" s="18"/>
      <c r="R107" s="18"/>
      <c r="S107" s="18"/>
      <c r="T107" s="18"/>
      <c r="U107" s="18"/>
      <c r="V107" s="18"/>
      <c r="W107" s="18"/>
      <c r="X107" s="18"/>
      <c r="Y107" s="18"/>
      <c r="Z107" s="18"/>
      <c r="AA107" s="18"/>
      <c r="AB107" s="18"/>
      <c r="AC107" s="18"/>
      <c r="AD107" s="18"/>
      <c r="AE107" s="18"/>
      <c r="AF107" s="18"/>
    </row>
    <row r="108" spans="1:32" x14ac:dyDescent="0.2">
      <c r="A108" s="18"/>
      <c r="B108" s="18"/>
      <c r="C108" s="18"/>
      <c r="D108" s="18"/>
      <c r="E108" s="18"/>
      <c r="F108" s="18"/>
      <c r="G108" s="18"/>
      <c r="H108" s="18"/>
      <c r="I108" s="18"/>
      <c r="J108" s="16"/>
      <c r="K108" s="16"/>
      <c r="L108" s="16"/>
      <c r="M108" s="18"/>
      <c r="N108" s="18"/>
      <c r="O108" s="18"/>
      <c r="P108" s="18"/>
      <c r="Q108" s="18"/>
      <c r="R108" s="18"/>
      <c r="S108" s="18"/>
      <c r="T108" s="18"/>
      <c r="U108" s="18"/>
      <c r="V108" s="18"/>
      <c r="W108" s="18"/>
      <c r="X108" s="18"/>
      <c r="Y108" s="18"/>
      <c r="Z108" s="18"/>
      <c r="AA108" s="18"/>
      <c r="AB108" s="18"/>
      <c r="AC108" s="18"/>
      <c r="AD108" s="18"/>
      <c r="AE108" s="18"/>
      <c r="AF108" s="18"/>
    </row>
    <row r="109" spans="1:32" x14ac:dyDescent="0.2">
      <c r="A109" s="18"/>
      <c r="B109" s="18"/>
      <c r="C109" s="18"/>
      <c r="D109" s="18"/>
      <c r="E109" s="18"/>
      <c r="F109" s="18"/>
      <c r="G109" s="18"/>
      <c r="H109" s="18"/>
      <c r="I109" s="18"/>
      <c r="J109" s="16"/>
      <c r="K109" s="16"/>
      <c r="L109" s="16"/>
      <c r="M109" s="18"/>
      <c r="N109" s="18"/>
      <c r="O109" s="18"/>
      <c r="P109" s="18"/>
      <c r="Q109" s="18"/>
      <c r="R109" s="18"/>
      <c r="S109" s="18"/>
      <c r="T109" s="18"/>
      <c r="U109" s="18"/>
      <c r="V109" s="18"/>
      <c r="W109" s="18"/>
      <c r="X109" s="18"/>
      <c r="Y109" s="18"/>
      <c r="Z109" s="18"/>
      <c r="AA109" s="18"/>
      <c r="AB109" s="18"/>
      <c r="AC109" s="18"/>
      <c r="AD109" s="18"/>
      <c r="AE109" s="18"/>
      <c r="AF109" s="18"/>
    </row>
    <row r="110" spans="1:32" x14ac:dyDescent="0.2">
      <c r="A110" s="18"/>
      <c r="B110" s="18"/>
      <c r="C110" s="18"/>
      <c r="D110" s="18"/>
      <c r="E110" s="18"/>
      <c r="F110" s="18"/>
      <c r="G110" s="18"/>
      <c r="H110" s="18"/>
      <c r="I110" s="18"/>
      <c r="J110" s="16"/>
      <c r="K110" s="16"/>
      <c r="L110" s="16"/>
      <c r="M110" s="18"/>
      <c r="N110" s="18"/>
      <c r="O110" s="18"/>
      <c r="P110" s="18"/>
      <c r="Q110" s="18"/>
      <c r="R110" s="18"/>
      <c r="S110" s="18"/>
      <c r="T110" s="18"/>
      <c r="U110" s="18"/>
      <c r="V110" s="18"/>
      <c r="W110" s="18"/>
      <c r="X110" s="18"/>
      <c r="Y110" s="18"/>
      <c r="Z110" s="18"/>
      <c r="AA110" s="18"/>
      <c r="AB110" s="18"/>
      <c r="AC110" s="18"/>
      <c r="AD110" s="18"/>
      <c r="AE110" s="18"/>
      <c r="AF110" s="18"/>
    </row>
    <row r="111" spans="1:32" x14ac:dyDescent="0.2">
      <c r="A111" s="18"/>
      <c r="B111" s="18"/>
      <c r="C111" s="18"/>
      <c r="D111" s="18"/>
      <c r="E111" s="18"/>
      <c r="F111" s="18"/>
      <c r="G111" s="18"/>
      <c r="H111" s="18"/>
      <c r="I111" s="18"/>
      <c r="J111" s="16"/>
      <c r="K111" s="16"/>
      <c r="L111" s="16"/>
      <c r="M111" s="18"/>
      <c r="N111" s="18"/>
      <c r="O111" s="18"/>
      <c r="P111" s="18"/>
      <c r="Q111" s="18"/>
      <c r="R111" s="18"/>
      <c r="S111" s="18"/>
      <c r="T111" s="18"/>
      <c r="U111" s="18"/>
      <c r="V111" s="18"/>
      <c r="W111" s="18"/>
      <c r="X111" s="18"/>
      <c r="Y111" s="18"/>
      <c r="Z111" s="18"/>
      <c r="AA111" s="18"/>
      <c r="AB111" s="18"/>
      <c r="AC111" s="18"/>
      <c r="AD111" s="18"/>
      <c r="AE111" s="18"/>
      <c r="AF111" s="18"/>
    </row>
    <row r="112" spans="1:32" x14ac:dyDescent="0.2">
      <c r="A112" s="18"/>
      <c r="B112" s="18"/>
      <c r="C112" s="18"/>
      <c r="D112" s="18"/>
      <c r="E112" s="18"/>
      <c r="F112" s="18"/>
      <c r="G112" s="18"/>
      <c r="H112" s="18"/>
      <c r="I112" s="18"/>
      <c r="J112" s="16"/>
      <c r="K112" s="16"/>
      <c r="L112" s="16"/>
      <c r="M112" s="18"/>
      <c r="N112" s="18"/>
      <c r="O112" s="18"/>
      <c r="P112" s="18"/>
      <c r="Q112" s="18"/>
      <c r="R112" s="18"/>
      <c r="S112" s="18"/>
      <c r="T112" s="18"/>
      <c r="U112" s="18"/>
      <c r="V112" s="18"/>
      <c r="W112" s="18"/>
      <c r="X112" s="18"/>
      <c r="Y112" s="18"/>
      <c r="Z112" s="18"/>
      <c r="AA112" s="18"/>
      <c r="AB112" s="18"/>
      <c r="AC112" s="18"/>
      <c r="AD112" s="18"/>
      <c r="AE112" s="18"/>
      <c r="AF112" s="18"/>
    </row>
    <row r="113" spans="1:32" x14ac:dyDescent="0.2">
      <c r="A113" s="18"/>
      <c r="B113" s="18"/>
      <c r="C113" s="18"/>
      <c r="D113" s="18"/>
      <c r="E113" s="18"/>
      <c r="F113" s="18"/>
      <c r="G113" s="18"/>
      <c r="H113" s="18"/>
      <c r="I113" s="18"/>
      <c r="J113" s="16"/>
      <c r="K113" s="16"/>
      <c r="L113" s="16"/>
      <c r="M113" s="18"/>
      <c r="N113" s="18"/>
      <c r="O113" s="18"/>
      <c r="P113" s="18"/>
      <c r="Q113" s="18"/>
      <c r="R113" s="18"/>
      <c r="S113" s="18"/>
      <c r="T113" s="18"/>
      <c r="U113" s="18"/>
      <c r="V113" s="18"/>
      <c r="W113" s="18"/>
      <c r="X113" s="18"/>
      <c r="Y113" s="18"/>
      <c r="Z113" s="18"/>
      <c r="AA113" s="18"/>
      <c r="AB113" s="18"/>
      <c r="AC113" s="18"/>
      <c r="AD113" s="18"/>
      <c r="AE113" s="18"/>
      <c r="AF113" s="18"/>
    </row>
    <row r="114" spans="1:32" x14ac:dyDescent="0.2">
      <c r="A114" s="18"/>
      <c r="B114" s="18"/>
      <c r="C114" s="18"/>
      <c r="D114" s="18"/>
      <c r="E114" s="18"/>
      <c r="F114" s="18"/>
      <c r="G114" s="18"/>
      <c r="H114" s="18"/>
      <c r="I114" s="18"/>
      <c r="J114" s="16"/>
      <c r="K114" s="16"/>
      <c r="L114" s="16"/>
      <c r="M114" s="18"/>
      <c r="N114" s="18"/>
      <c r="O114" s="18"/>
      <c r="P114" s="18"/>
      <c r="Q114" s="18"/>
      <c r="R114" s="18"/>
      <c r="S114" s="18"/>
      <c r="T114" s="18"/>
      <c r="U114" s="18"/>
      <c r="V114" s="18"/>
      <c r="W114" s="18"/>
      <c r="X114" s="18"/>
      <c r="Y114" s="18"/>
      <c r="Z114" s="18"/>
      <c r="AA114" s="18"/>
      <c r="AB114" s="18"/>
      <c r="AC114" s="18"/>
      <c r="AD114" s="18"/>
      <c r="AE114" s="18"/>
      <c r="AF114" s="18"/>
    </row>
    <row r="115" spans="1:32" x14ac:dyDescent="0.2">
      <c r="A115" s="18"/>
      <c r="B115" s="18"/>
      <c r="C115" s="18"/>
      <c r="D115" s="18"/>
      <c r="E115" s="18"/>
      <c r="F115" s="18"/>
      <c r="G115" s="18"/>
      <c r="H115" s="18"/>
      <c r="I115" s="18"/>
      <c r="J115" s="16"/>
      <c r="K115" s="16"/>
      <c r="L115" s="16"/>
      <c r="M115" s="18"/>
      <c r="N115" s="18"/>
      <c r="O115" s="18"/>
      <c r="P115" s="18"/>
      <c r="Q115" s="18"/>
      <c r="R115" s="18"/>
      <c r="S115" s="18"/>
      <c r="T115" s="18"/>
      <c r="U115" s="18"/>
      <c r="V115" s="18"/>
      <c r="W115" s="18"/>
      <c r="X115" s="18"/>
      <c r="Y115" s="18"/>
      <c r="Z115" s="18"/>
      <c r="AA115" s="18"/>
      <c r="AB115" s="18"/>
      <c r="AC115" s="18"/>
      <c r="AD115" s="18"/>
      <c r="AE115" s="18"/>
      <c r="AF115" s="18"/>
    </row>
    <row r="116" spans="1:32" x14ac:dyDescent="0.2">
      <c r="A116" s="18"/>
      <c r="B116" s="18"/>
      <c r="C116" s="18"/>
      <c r="D116" s="18"/>
      <c r="E116" s="18"/>
      <c r="F116" s="18"/>
      <c r="G116" s="18"/>
      <c r="H116" s="18"/>
      <c r="I116" s="18"/>
      <c r="J116" s="16"/>
      <c r="K116" s="16"/>
      <c r="L116" s="16"/>
      <c r="M116" s="18"/>
      <c r="N116" s="18"/>
      <c r="O116" s="18"/>
      <c r="P116" s="18"/>
      <c r="Q116" s="18"/>
      <c r="R116" s="18"/>
      <c r="S116" s="18"/>
      <c r="T116" s="18"/>
      <c r="U116" s="18"/>
      <c r="V116" s="18"/>
      <c r="W116" s="18"/>
      <c r="X116" s="18"/>
      <c r="Y116" s="18"/>
      <c r="Z116" s="18"/>
      <c r="AA116" s="18"/>
      <c r="AB116" s="18"/>
      <c r="AC116" s="18"/>
      <c r="AD116" s="18"/>
      <c r="AE116" s="18"/>
      <c r="AF116" s="18"/>
    </row>
    <row r="117" spans="1:32" x14ac:dyDescent="0.2">
      <c r="A117" s="18"/>
      <c r="B117" s="18"/>
      <c r="C117" s="18"/>
      <c r="D117" s="18"/>
      <c r="E117" s="18"/>
      <c r="F117" s="18"/>
      <c r="G117" s="18"/>
      <c r="H117" s="18"/>
      <c r="I117" s="18"/>
      <c r="J117" s="16"/>
      <c r="K117" s="16"/>
      <c r="L117" s="16"/>
      <c r="M117" s="18"/>
      <c r="N117" s="18"/>
      <c r="O117" s="18"/>
      <c r="P117" s="18"/>
      <c r="Q117" s="18"/>
      <c r="R117" s="18"/>
      <c r="S117" s="18"/>
      <c r="T117" s="18"/>
      <c r="U117" s="18"/>
      <c r="V117" s="18"/>
      <c r="W117" s="18"/>
      <c r="X117" s="18"/>
      <c r="Y117" s="18"/>
      <c r="Z117" s="18"/>
      <c r="AA117" s="18"/>
      <c r="AB117" s="18"/>
      <c r="AC117" s="18"/>
      <c r="AD117" s="18"/>
      <c r="AE117" s="18"/>
      <c r="AF117" s="18"/>
    </row>
    <row r="118" spans="1:32" x14ac:dyDescent="0.2">
      <c r="A118" s="18"/>
      <c r="B118" s="18"/>
      <c r="C118" s="18"/>
      <c r="D118" s="18"/>
      <c r="E118" s="18"/>
      <c r="F118" s="18"/>
      <c r="G118" s="18"/>
      <c r="H118" s="18"/>
      <c r="I118" s="18"/>
      <c r="J118" s="16"/>
      <c r="K118" s="16"/>
      <c r="L118" s="16"/>
      <c r="M118" s="18"/>
      <c r="N118" s="18"/>
      <c r="O118" s="18"/>
      <c r="P118" s="18"/>
      <c r="Q118" s="18"/>
      <c r="R118" s="18"/>
      <c r="S118" s="18"/>
      <c r="T118" s="18"/>
      <c r="U118" s="18"/>
      <c r="V118" s="18"/>
      <c r="W118" s="18"/>
      <c r="X118" s="18"/>
      <c r="Y118" s="18"/>
      <c r="Z118" s="18"/>
      <c r="AA118" s="18"/>
      <c r="AB118" s="18"/>
      <c r="AC118" s="18"/>
      <c r="AD118" s="18"/>
      <c r="AE118" s="18"/>
      <c r="AF118" s="18"/>
    </row>
    <row r="119" spans="1:32" x14ac:dyDescent="0.2">
      <c r="A119" s="18"/>
      <c r="B119" s="18"/>
      <c r="C119" s="18"/>
      <c r="D119" s="18"/>
      <c r="E119" s="18"/>
      <c r="F119" s="18"/>
      <c r="G119" s="18"/>
      <c r="H119" s="18"/>
      <c r="I119" s="18"/>
      <c r="J119" s="16"/>
      <c r="K119" s="16"/>
      <c r="L119" s="16"/>
      <c r="M119" s="18"/>
      <c r="N119" s="18"/>
      <c r="O119" s="18"/>
      <c r="P119" s="18"/>
      <c r="Q119" s="18"/>
      <c r="R119" s="18"/>
      <c r="S119" s="18"/>
      <c r="T119" s="18"/>
      <c r="U119" s="18"/>
      <c r="V119" s="18"/>
      <c r="W119" s="18"/>
      <c r="X119" s="18"/>
      <c r="Y119" s="18"/>
      <c r="Z119" s="18"/>
      <c r="AA119" s="18"/>
      <c r="AB119" s="18"/>
      <c r="AC119" s="18"/>
      <c r="AD119" s="18"/>
      <c r="AE119" s="18"/>
      <c r="AF119" s="18"/>
    </row>
    <row r="120" spans="1:32" x14ac:dyDescent="0.2">
      <c r="A120" s="18"/>
      <c r="B120" s="18"/>
      <c r="C120" s="18"/>
      <c r="D120" s="18"/>
      <c r="E120" s="18"/>
      <c r="F120" s="18"/>
      <c r="G120" s="18"/>
      <c r="H120" s="18"/>
      <c r="I120" s="18"/>
      <c r="J120" s="16"/>
      <c r="K120" s="16"/>
      <c r="L120" s="16"/>
      <c r="M120" s="18"/>
      <c r="N120" s="18"/>
      <c r="O120" s="18"/>
      <c r="P120" s="18"/>
      <c r="Q120" s="18"/>
      <c r="R120" s="18"/>
      <c r="S120" s="18"/>
      <c r="T120" s="18"/>
      <c r="U120" s="18"/>
      <c r="V120" s="18"/>
      <c r="W120" s="18"/>
      <c r="X120" s="18"/>
      <c r="Y120" s="18"/>
      <c r="Z120" s="18"/>
      <c r="AA120" s="18"/>
      <c r="AB120" s="18"/>
      <c r="AC120" s="18"/>
      <c r="AD120" s="18"/>
      <c r="AE120" s="18"/>
      <c r="AF120" s="18"/>
    </row>
    <row r="121" spans="1:32" x14ac:dyDescent="0.2">
      <c r="A121" s="18"/>
      <c r="B121" s="18"/>
      <c r="C121" s="18"/>
      <c r="D121" s="18"/>
      <c r="E121" s="18"/>
      <c r="F121" s="18"/>
      <c r="G121" s="18"/>
      <c r="H121" s="18"/>
      <c r="I121" s="18"/>
      <c r="J121" s="16"/>
      <c r="K121" s="16"/>
      <c r="L121" s="16"/>
      <c r="M121" s="18"/>
      <c r="N121" s="18"/>
      <c r="O121" s="18"/>
      <c r="P121" s="18"/>
      <c r="Q121" s="18"/>
      <c r="R121" s="18"/>
      <c r="S121" s="18"/>
      <c r="T121" s="18"/>
      <c r="U121" s="18"/>
      <c r="V121" s="18"/>
      <c r="W121" s="18"/>
      <c r="X121" s="18"/>
      <c r="Y121" s="18"/>
      <c r="Z121" s="18"/>
      <c r="AA121" s="18"/>
      <c r="AB121" s="18"/>
      <c r="AC121" s="18"/>
      <c r="AD121" s="18"/>
      <c r="AE121" s="18"/>
      <c r="AF121" s="18"/>
    </row>
    <row r="122" spans="1:32" x14ac:dyDescent="0.2">
      <c r="A122" s="18"/>
      <c r="B122" s="18"/>
      <c r="C122" s="18"/>
      <c r="D122" s="18"/>
      <c r="E122" s="18"/>
      <c r="F122" s="18"/>
      <c r="G122" s="18"/>
      <c r="H122" s="18"/>
      <c r="I122" s="18"/>
      <c r="J122" s="16"/>
      <c r="K122" s="16"/>
      <c r="L122" s="16"/>
      <c r="M122" s="18"/>
      <c r="N122" s="18"/>
      <c r="O122" s="18"/>
      <c r="P122" s="18"/>
      <c r="Q122" s="18"/>
      <c r="R122" s="18"/>
      <c r="S122" s="18"/>
      <c r="T122" s="18"/>
      <c r="U122" s="18"/>
      <c r="V122" s="18"/>
      <c r="W122" s="18"/>
      <c r="X122" s="18"/>
      <c r="Y122" s="18"/>
      <c r="Z122" s="18"/>
      <c r="AA122" s="18"/>
      <c r="AB122" s="18"/>
      <c r="AC122" s="18"/>
      <c r="AD122" s="18"/>
      <c r="AE122" s="18"/>
      <c r="AF122" s="18"/>
    </row>
    <row r="123" spans="1:32" x14ac:dyDescent="0.2">
      <c r="A123" s="18"/>
      <c r="B123" s="18"/>
      <c r="C123" s="18"/>
      <c r="D123" s="18"/>
      <c r="E123" s="18"/>
      <c r="F123" s="18"/>
      <c r="G123" s="18"/>
      <c r="H123" s="18"/>
      <c r="I123" s="18"/>
      <c r="J123" s="16"/>
      <c r="K123" s="16"/>
      <c r="L123" s="16"/>
      <c r="M123" s="18"/>
      <c r="N123" s="18"/>
      <c r="O123" s="18"/>
      <c r="P123" s="18"/>
      <c r="Q123" s="18"/>
      <c r="R123" s="18"/>
      <c r="S123" s="18"/>
      <c r="T123" s="18"/>
      <c r="U123" s="18"/>
      <c r="V123" s="18"/>
      <c r="W123" s="18"/>
      <c r="X123" s="18"/>
      <c r="Y123" s="18"/>
      <c r="Z123" s="18"/>
      <c r="AA123" s="18"/>
      <c r="AB123" s="18"/>
      <c r="AC123" s="18"/>
      <c r="AD123" s="18"/>
      <c r="AE123" s="18"/>
      <c r="AF123" s="18"/>
    </row>
    <row r="124" spans="1:32" x14ac:dyDescent="0.2">
      <c r="A124" s="18"/>
      <c r="B124" s="18"/>
      <c r="C124" s="18"/>
      <c r="D124" s="18"/>
      <c r="E124" s="18"/>
      <c r="F124" s="18"/>
      <c r="G124" s="18"/>
      <c r="H124" s="18"/>
      <c r="I124" s="18"/>
      <c r="J124" s="16"/>
      <c r="K124" s="16"/>
      <c r="L124" s="16"/>
      <c r="M124" s="18"/>
      <c r="N124" s="18"/>
      <c r="O124" s="18"/>
      <c r="P124" s="18"/>
      <c r="Q124" s="18"/>
      <c r="R124" s="18"/>
      <c r="S124" s="18"/>
      <c r="T124" s="18"/>
      <c r="U124" s="18"/>
      <c r="V124" s="18"/>
      <c r="W124" s="18"/>
      <c r="X124" s="18"/>
      <c r="Y124" s="18"/>
      <c r="Z124" s="18"/>
      <c r="AA124" s="18"/>
      <c r="AB124" s="18"/>
      <c r="AC124" s="18"/>
      <c r="AD124" s="18"/>
      <c r="AE124" s="18"/>
      <c r="AF124" s="18"/>
    </row>
    <row r="125" spans="1:32" x14ac:dyDescent="0.2">
      <c r="A125" s="18"/>
      <c r="B125" s="18"/>
      <c r="C125" s="18"/>
      <c r="D125" s="18"/>
      <c r="E125" s="18"/>
      <c r="F125" s="18"/>
      <c r="G125" s="18"/>
      <c r="H125" s="18"/>
      <c r="I125" s="18"/>
      <c r="J125" s="16"/>
      <c r="K125" s="16"/>
      <c r="L125" s="16"/>
      <c r="M125" s="18"/>
      <c r="N125" s="18"/>
      <c r="O125" s="18"/>
      <c r="P125" s="18"/>
      <c r="Q125" s="18"/>
      <c r="R125" s="18"/>
      <c r="S125" s="18"/>
      <c r="T125" s="18"/>
      <c r="U125" s="18"/>
      <c r="V125" s="18"/>
      <c r="W125" s="18"/>
      <c r="X125" s="18"/>
      <c r="Y125" s="18"/>
      <c r="Z125" s="18"/>
      <c r="AA125" s="18"/>
      <c r="AB125" s="18"/>
      <c r="AC125" s="18"/>
      <c r="AD125" s="18"/>
      <c r="AE125" s="18"/>
      <c r="AF125" s="18"/>
    </row>
    <row r="126" spans="1:32" x14ac:dyDescent="0.2">
      <c r="A126" s="18"/>
      <c r="B126" s="18"/>
      <c r="C126" s="18"/>
      <c r="D126" s="18"/>
      <c r="E126" s="18"/>
      <c r="F126" s="18"/>
      <c r="G126" s="18"/>
      <c r="H126" s="18"/>
      <c r="I126" s="18"/>
      <c r="J126" s="16"/>
      <c r="K126" s="16"/>
      <c r="L126" s="16"/>
      <c r="M126" s="18"/>
      <c r="N126" s="18"/>
      <c r="O126" s="18"/>
      <c r="P126" s="18"/>
      <c r="Q126" s="18"/>
      <c r="R126" s="18"/>
      <c r="S126" s="18"/>
      <c r="T126" s="18"/>
      <c r="U126" s="18"/>
      <c r="V126" s="18"/>
      <c r="W126" s="18"/>
      <c r="X126" s="18"/>
      <c r="Y126" s="18"/>
      <c r="Z126" s="18"/>
      <c r="AA126" s="18"/>
      <c r="AB126" s="18"/>
      <c r="AC126" s="18"/>
      <c r="AD126" s="18"/>
      <c r="AE126" s="18"/>
      <c r="AF126" s="18"/>
    </row>
    <row r="127" spans="1:32" x14ac:dyDescent="0.2">
      <c r="E127" s="18"/>
      <c r="F127" s="18"/>
      <c r="G127" s="18"/>
      <c r="H127" s="18"/>
      <c r="L127" s="16"/>
      <c r="M127" s="18"/>
      <c r="N127" s="18"/>
      <c r="O127" s="18"/>
      <c r="P127" s="18"/>
      <c r="Q127" s="18"/>
      <c r="R127" s="18"/>
      <c r="S127" s="18"/>
      <c r="T127" s="18"/>
      <c r="U127" s="18"/>
      <c r="V127" s="18"/>
      <c r="W127" s="18"/>
      <c r="X127" s="18"/>
      <c r="Y127" s="18"/>
    </row>
    <row r="128" spans="1:32" x14ac:dyDescent="0.2">
      <c r="L128" s="16"/>
      <c r="M128" s="18"/>
      <c r="N128" s="18"/>
      <c r="O128" s="18"/>
      <c r="P128" s="18"/>
      <c r="Q128" s="18"/>
      <c r="R128" s="18"/>
      <c r="S128" s="18"/>
      <c r="T128" s="18"/>
      <c r="U128" s="18"/>
      <c r="V128" s="18"/>
      <c r="W128" s="18"/>
      <c r="X128" s="18"/>
      <c r="Y128" s="18"/>
    </row>
    <row r="129" spans="12:25" x14ac:dyDescent="0.2">
      <c r="L129" s="16"/>
      <c r="M129" s="18"/>
      <c r="N129" s="18"/>
      <c r="O129" s="18"/>
      <c r="P129" s="18"/>
      <c r="Q129" s="18"/>
      <c r="R129" s="18"/>
      <c r="S129" s="18"/>
      <c r="T129" s="18"/>
      <c r="U129" s="18"/>
      <c r="V129" s="18"/>
      <c r="W129" s="18"/>
      <c r="X129" s="18"/>
      <c r="Y129" s="18"/>
    </row>
  </sheetData>
  <mergeCells count="6">
    <mergeCell ref="C10:H10"/>
    <mergeCell ref="D13:H13"/>
    <mergeCell ref="D14:H15"/>
    <mergeCell ref="F17:H17"/>
    <mergeCell ref="C31:E32"/>
    <mergeCell ref="F32:G32"/>
  </mergeCells>
  <conditionalFormatting sqref="H32">
    <cfRule type="containsText" dxfId="23" priority="6" operator="containsText" text="brons">
      <formula>NOT(ISERROR(SEARCH("brons",H32)))</formula>
    </cfRule>
    <cfRule type="containsText" dxfId="22" priority="7" operator="containsText" text="silver">
      <formula>NOT(ISERROR(SEARCH("silver",H32)))</formula>
    </cfRule>
    <cfRule type="containsText" dxfId="21" priority="8" operator="containsText" text="GULD">
      <formula>NOT(ISERROR(SEARCH("GULD",H32)))</formula>
    </cfRule>
  </conditionalFormatting>
  <conditionalFormatting sqref="M37:P37">
    <cfRule type="cellIs" dxfId="20" priority="5" operator="equal">
      <formula>0</formula>
    </cfRule>
  </conditionalFormatting>
  <conditionalFormatting sqref="Q37">
    <cfRule type="containsText" dxfId="19" priority="2" operator="containsText" text="brons">
      <formula>NOT(ISERROR(SEARCH("brons",Q37)))</formula>
    </cfRule>
    <cfRule type="containsText" dxfId="18" priority="3" operator="containsText" text="silver">
      <formula>NOT(ISERROR(SEARCH("silver",Q37)))</formula>
    </cfRule>
    <cfRule type="containsText" dxfId="17" priority="4" operator="containsText" text="GULD">
      <formula>NOT(ISERROR(SEARCH("GULD",Q37)))</formula>
    </cfRule>
  </conditionalFormatting>
  <dataValidations count="2">
    <dataValidation type="list" allowBlank="1" showInputMessage="1" showErrorMessage="1" sqref="E19:E20">
      <formula1>Elslag</formula1>
    </dataValidation>
    <dataValidation allowBlank="1" showInputMessage="1" showErrorMessage="1" sqref="M41:M45 E37:E45"/>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Title="Välj ort i listan">
          <x14:formula1>
            <xm:f>'Fortum Värme 2017'!$D$4</xm:f>
          </x14:formula1>
          <xm:sqref>E21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dimension ref="A1:EJ485"/>
  <sheetViews>
    <sheetView zoomScale="85" zoomScaleNormal="85" workbookViewId="0">
      <pane xSplit="4" ySplit="3" topLeftCell="E322" activePane="bottomRight" state="frozen"/>
      <selection pane="topRight" activeCell="E1" sqref="E1"/>
      <selection pane="bottomLeft" activeCell="A4" sqref="A4"/>
      <selection pane="bottomRight" sqref="A1:XFD1048576"/>
    </sheetView>
  </sheetViews>
  <sheetFormatPr defaultRowHeight="15" x14ac:dyDescent="0.25"/>
  <cols>
    <col min="1" max="1" width="15.140625" style="145" customWidth="1"/>
    <col min="2" max="2" width="10.42578125" style="146" customWidth="1"/>
    <col min="3" max="3" width="24.5703125" style="78" customWidth="1"/>
    <col min="4" max="4" width="16.28515625" style="78" customWidth="1"/>
    <col min="5" max="5" width="9.85546875" style="76" customWidth="1"/>
    <col min="6" max="6" width="8.140625" style="76" customWidth="1"/>
    <col min="7" max="7" width="8.5703125" style="76" customWidth="1"/>
    <col min="8" max="8" width="8.140625" style="76" customWidth="1"/>
    <col min="9" max="9" width="8.85546875" style="76" customWidth="1"/>
    <col min="10" max="10" width="9.140625" style="76"/>
    <col min="11" max="11" width="9.140625" style="144" customWidth="1"/>
    <col min="12" max="12" width="7.28515625" style="76" customWidth="1"/>
    <col min="13" max="13" width="6.28515625" style="76" customWidth="1"/>
    <col min="14" max="14" width="9.42578125" style="76" customWidth="1"/>
    <col min="15" max="15" width="7" style="76" customWidth="1"/>
    <col min="16" max="16" width="6.42578125" style="76" customWidth="1"/>
    <col min="17" max="17" width="6.140625" style="76" customWidth="1"/>
    <col min="18" max="18" width="9.85546875" style="76" customWidth="1"/>
    <col min="19" max="19" width="9.140625" style="76"/>
    <col min="20" max="20" width="6.140625" style="76" customWidth="1"/>
    <col min="21" max="21" width="9.140625" style="76"/>
    <col min="22" max="22" width="6.85546875" style="76" customWidth="1"/>
    <col min="23" max="23" width="7" style="76" customWidth="1"/>
    <col min="24" max="24" width="8.42578125" style="76" customWidth="1"/>
    <col min="25" max="25" width="8.140625" style="76" customWidth="1"/>
    <col min="26" max="26" width="12.140625" style="76" customWidth="1"/>
    <col min="27" max="27" width="10.7109375" style="76" customWidth="1"/>
    <col min="28" max="28" width="10.28515625" style="76" customWidth="1"/>
    <col min="29" max="29" width="6.7109375" style="76" customWidth="1"/>
    <col min="30" max="30" width="10.28515625" style="76" customWidth="1"/>
    <col min="31" max="31" width="7.85546875" style="144" customWidth="1"/>
    <col min="32" max="32" width="9.28515625" style="76" customWidth="1"/>
    <col min="33" max="33" width="9" style="76" customWidth="1"/>
    <col min="34" max="34" width="8.7109375" style="76" customWidth="1"/>
    <col min="35" max="35" width="10" style="144" customWidth="1"/>
    <col min="36" max="37" width="9.28515625" style="76" customWidth="1"/>
    <col min="38" max="38" width="9.140625" style="76"/>
    <col min="39" max="39" width="12.85546875" style="144" customWidth="1"/>
    <col min="40" max="40" width="9.42578125" style="76" customWidth="1"/>
    <col min="41" max="41" width="10.28515625" style="76" customWidth="1"/>
    <col min="42" max="42" width="10.5703125" style="76" customWidth="1"/>
    <col min="43" max="43" width="9.85546875" style="144" customWidth="1"/>
    <col min="44" max="44" width="10" style="76" customWidth="1"/>
    <col min="45" max="45" width="10.28515625" style="76" customWidth="1"/>
    <col min="46" max="46" width="10.140625" style="76" customWidth="1"/>
    <col min="47" max="48" width="13.42578125" style="76" bestFit="1" customWidth="1"/>
    <col min="49" max="49" width="11.7109375" style="76" customWidth="1"/>
    <col min="50" max="50" width="10.85546875" style="144" customWidth="1"/>
    <col min="51" max="51" width="9.7109375" style="76" customWidth="1"/>
    <col min="52" max="52" width="10.7109375" style="76" customWidth="1"/>
    <col min="53" max="53" width="10.140625" style="76" customWidth="1"/>
    <col min="54" max="54" width="9.28515625" style="76" bestFit="1" customWidth="1"/>
    <col min="55" max="57" width="9.28515625" style="76" customWidth="1"/>
    <col min="58" max="58" width="13" style="144" customWidth="1"/>
    <col min="59" max="61" width="9.5703125" style="76" customWidth="1"/>
    <col min="62" max="62" width="9.28515625" style="144" bestFit="1" customWidth="1"/>
    <col min="63" max="64" width="9.28515625" style="76" customWidth="1"/>
    <col min="65" max="65" width="8.5703125" style="76" customWidth="1"/>
    <col min="66" max="66" width="7.5703125" style="76" customWidth="1"/>
    <col min="67" max="67" width="7.42578125" style="76" customWidth="1"/>
    <col min="68" max="68" width="8" style="76" customWidth="1"/>
    <col min="69" max="69" width="8.28515625" style="76" customWidth="1"/>
    <col min="70" max="70" width="9.140625" style="76"/>
    <col min="71" max="71" width="8.140625" style="76" customWidth="1"/>
    <col min="72" max="72" width="7.42578125" style="76" customWidth="1"/>
    <col min="73" max="73" width="5.5703125" style="76" customWidth="1"/>
    <col min="74" max="75" width="8.140625" style="76" customWidth="1"/>
    <col min="76" max="76" width="8" style="76" customWidth="1"/>
    <col min="77" max="16384" width="9.140625" style="76"/>
  </cols>
  <sheetData>
    <row r="1" spans="1:140" ht="15.75" thickBot="1" x14ac:dyDescent="0.3">
      <c r="A1" s="146"/>
      <c r="E1" s="78"/>
      <c r="F1" s="78"/>
      <c r="G1" s="78"/>
      <c r="H1" s="78"/>
      <c r="I1" s="78"/>
      <c r="J1" s="78"/>
      <c r="K1" s="78"/>
      <c r="L1" s="78"/>
      <c r="M1" s="78"/>
      <c r="N1" s="78"/>
      <c r="O1" s="78"/>
      <c r="P1" s="78"/>
      <c r="Q1" s="78"/>
      <c r="R1" s="78"/>
      <c r="S1" s="78"/>
      <c r="T1" s="78"/>
      <c r="U1" s="78"/>
      <c r="V1" s="78"/>
      <c r="W1" s="78"/>
      <c r="X1" s="78"/>
      <c r="Y1" s="78"/>
      <c r="Z1" s="78"/>
      <c r="AA1" s="78"/>
      <c r="AB1" s="78"/>
      <c r="AC1" s="78"/>
      <c r="AD1" s="78"/>
      <c r="AE1" s="76"/>
      <c r="AI1" s="76"/>
      <c r="AM1" s="76"/>
      <c r="AQ1" s="76"/>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row>
    <row r="2" spans="1:140" ht="15.75" thickBot="1" x14ac:dyDescent="0.3">
      <c r="A2" s="146"/>
      <c r="E2" s="78"/>
      <c r="F2" s="78"/>
      <c r="G2" s="78"/>
      <c r="H2" s="78"/>
      <c r="I2" s="78"/>
      <c r="J2" s="78"/>
      <c r="K2" s="78"/>
      <c r="L2" s="78"/>
      <c r="M2" s="78"/>
      <c r="N2" s="78"/>
      <c r="O2" s="78"/>
      <c r="P2" s="78"/>
      <c r="Q2" s="78"/>
      <c r="R2" s="78"/>
      <c r="S2" s="78"/>
      <c r="T2" s="78"/>
      <c r="U2" s="78"/>
      <c r="V2" s="78"/>
      <c r="W2" s="78"/>
      <c r="X2" s="78"/>
      <c r="Y2" s="78"/>
      <c r="Z2" s="78"/>
      <c r="AA2" s="78"/>
      <c r="AB2" s="78"/>
      <c r="AC2" s="78"/>
      <c r="AD2" s="78"/>
      <c r="AE2" s="150"/>
      <c r="AF2" s="182" t="s">
        <v>739</v>
      </c>
      <c r="AG2" s="151"/>
      <c r="AH2" s="152"/>
      <c r="AI2" s="153"/>
      <c r="AJ2" s="183" t="s">
        <v>723</v>
      </c>
      <c r="AK2" s="154"/>
      <c r="AL2" s="155"/>
      <c r="AM2" s="153"/>
      <c r="AN2" s="183" t="s">
        <v>722</v>
      </c>
      <c r="AO2" s="154"/>
      <c r="AP2" s="155"/>
      <c r="AQ2" s="150"/>
      <c r="AR2" s="182" t="s">
        <v>353</v>
      </c>
      <c r="AS2" s="151"/>
      <c r="AT2" s="152"/>
      <c r="AU2" s="78"/>
      <c r="AV2" s="78"/>
      <c r="AW2" s="78"/>
      <c r="AX2" s="153"/>
      <c r="AY2" s="183" t="s">
        <v>724</v>
      </c>
      <c r="AZ2" s="154"/>
      <c r="BA2" s="155"/>
      <c r="BB2" s="78"/>
      <c r="BC2" s="78"/>
      <c r="BD2" s="78"/>
      <c r="BE2" s="78"/>
      <c r="BF2" s="153"/>
      <c r="BG2" s="183" t="s">
        <v>725</v>
      </c>
      <c r="BH2" s="154"/>
      <c r="BI2" s="155"/>
      <c r="BJ2" s="154"/>
      <c r="BK2" s="183" t="s">
        <v>726</v>
      </c>
      <c r="BL2" s="154"/>
      <c r="BM2" s="154"/>
      <c r="BN2" s="193" t="s">
        <v>727</v>
      </c>
      <c r="BO2" s="194"/>
      <c r="BP2" s="195"/>
      <c r="BQ2" s="78"/>
      <c r="BR2" s="78"/>
      <c r="BS2" s="78"/>
      <c r="BT2" s="78"/>
      <c r="BU2" s="78"/>
      <c r="BV2" s="193" t="s">
        <v>728</v>
      </c>
      <c r="BW2" s="194"/>
      <c r="BX2" s="195"/>
      <c r="BY2" s="78"/>
      <c r="BZ2" s="78"/>
      <c r="CA2" s="78"/>
    </row>
    <row r="3" spans="1:140" s="71" customFormat="1" ht="69" customHeight="1" thickTop="1" thickBot="1" x14ac:dyDescent="0.3">
      <c r="A3" s="39" t="s">
        <v>513</v>
      </c>
      <c r="B3" s="40" t="s">
        <v>514</v>
      </c>
      <c r="C3" s="40" t="s">
        <v>515</v>
      </c>
      <c r="D3" s="40" t="s">
        <v>39</v>
      </c>
      <c r="E3" s="47" t="s">
        <v>516</v>
      </c>
      <c r="F3" s="47" t="s">
        <v>517</v>
      </c>
      <c r="G3" s="47" t="s">
        <v>518</v>
      </c>
      <c r="H3" s="47" t="s">
        <v>519</v>
      </c>
      <c r="I3" s="47" t="s">
        <v>520</v>
      </c>
      <c r="J3" s="41" t="s">
        <v>521</v>
      </c>
      <c r="K3" s="42" t="s">
        <v>522</v>
      </c>
      <c r="L3" s="43" t="s">
        <v>523</v>
      </c>
      <c r="M3" s="44" t="s">
        <v>524</v>
      </c>
      <c r="N3" s="45" t="s">
        <v>525</v>
      </c>
      <c r="O3" s="46" t="s">
        <v>526</v>
      </c>
      <c r="P3" s="46" t="s">
        <v>527</v>
      </c>
      <c r="Q3" s="46" t="s">
        <v>528</v>
      </c>
      <c r="R3" s="46" t="s">
        <v>529</v>
      </c>
      <c r="S3" s="46" t="s">
        <v>530</v>
      </c>
      <c r="T3" s="46" t="s">
        <v>531</v>
      </c>
      <c r="U3" s="46" t="s">
        <v>532</v>
      </c>
      <c r="V3" s="46" t="s">
        <v>533</v>
      </c>
      <c r="W3" s="46" t="s">
        <v>534</v>
      </c>
      <c r="X3" s="46" t="s">
        <v>535</v>
      </c>
      <c r="Y3" s="46" t="s">
        <v>536</v>
      </c>
      <c r="Z3" s="46" t="s">
        <v>537</v>
      </c>
      <c r="AA3" s="46" t="s">
        <v>538</v>
      </c>
      <c r="AB3" s="46" t="s">
        <v>539</v>
      </c>
      <c r="AC3" s="47" t="s">
        <v>540</v>
      </c>
      <c r="AD3" s="41" t="s">
        <v>541</v>
      </c>
      <c r="AE3" s="48" t="s">
        <v>542</v>
      </c>
      <c r="AF3" s="49" t="s">
        <v>543</v>
      </c>
      <c r="AG3" s="50" t="s">
        <v>544</v>
      </c>
      <c r="AH3" s="51" t="s">
        <v>545</v>
      </c>
      <c r="AI3" s="52" t="s">
        <v>546</v>
      </c>
      <c r="AJ3" s="49" t="s">
        <v>547</v>
      </c>
      <c r="AK3" s="50" t="s">
        <v>548</v>
      </c>
      <c r="AL3" s="53" t="s">
        <v>549</v>
      </c>
      <c r="AM3" s="52" t="s">
        <v>550</v>
      </c>
      <c r="AN3" s="54" t="s">
        <v>551</v>
      </c>
      <c r="AO3" s="50" t="s">
        <v>552</v>
      </c>
      <c r="AP3" s="53" t="s">
        <v>553</v>
      </c>
      <c r="AQ3" s="55" t="s">
        <v>554</v>
      </c>
      <c r="AR3" s="56" t="s">
        <v>555</v>
      </c>
      <c r="AS3" s="57" t="s">
        <v>556</v>
      </c>
      <c r="AT3" s="58" t="s">
        <v>557</v>
      </c>
      <c r="AU3" s="45" t="s">
        <v>558</v>
      </c>
      <c r="AV3" s="47" t="s">
        <v>559</v>
      </c>
      <c r="AW3" s="59" t="s">
        <v>560</v>
      </c>
      <c r="AX3" s="60" t="s">
        <v>561</v>
      </c>
      <c r="AY3" s="61" t="s">
        <v>562</v>
      </c>
      <c r="AZ3" s="62" t="s">
        <v>563</v>
      </c>
      <c r="BA3" s="63" t="s">
        <v>564</v>
      </c>
      <c r="BB3" s="55" t="s">
        <v>565</v>
      </c>
      <c r="BC3" s="61" t="s">
        <v>566</v>
      </c>
      <c r="BD3" s="62" t="s">
        <v>567</v>
      </c>
      <c r="BE3" s="64" t="s">
        <v>568</v>
      </c>
      <c r="BF3" s="65" t="s">
        <v>569</v>
      </c>
      <c r="BG3" s="56" t="s">
        <v>570</v>
      </c>
      <c r="BH3" s="57" t="s">
        <v>571</v>
      </c>
      <c r="BI3" s="66" t="s">
        <v>572</v>
      </c>
      <c r="BJ3" s="67" t="s">
        <v>573</v>
      </c>
      <c r="BK3" s="56" t="s">
        <v>574</v>
      </c>
      <c r="BL3" s="57" t="s">
        <v>575</v>
      </c>
      <c r="BM3" s="66" t="s">
        <v>576</v>
      </c>
      <c r="BN3" s="188" t="s">
        <v>487</v>
      </c>
      <c r="BO3" s="189" t="s">
        <v>488</v>
      </c>
      <c r="BP3" s="190" t="s">
        <v>489</v>
      </c>
      <c r="BQ3" s="68" t="s">
        <v>486</v>
      </c>
      <c r="BR3" s="69"/>
      <c r="BS3" s="68" t="s">
        <v>577</v>
      </c>
      <c r="BT3" s="68" t="s">
        <v>578</v>
      </c>
      <c r="BU3" s="70"/>
      <c r="BV3" s="188" t="s">
        <v>579</v>
      </c>
      <c r="BW3" s="189" t="s">
        <v>580</v>
      </c>
      <c r="BX3" s="190" t="s">
        <v>581</v>
      </c>
    </row>
    <row r="4" spans="1:140" s="79" customFormat="1" ht="15.75" thickTop="1" x14ac:dyDescent="0.25">
      <c r="A4" s="107" t="s">
        <v>511</v>
      </c>
      <c r="B4" s="156">
        <v>1</v>
      </c>
      <c r="C4" s="157" t="s">
        <v>609</v>
      </c>
      <c r="D4" s="157" t="s">
        <v>612</v>
      </c>
      <c r="E4" s="101">
        <v>0</v>
      </c>
      <c r="F4" s="101">
        <v>7.4888888888888898</v>
      </c>
      <c r="G4" s="101">
        <v>0</v>
      </c>
      <c r="H4" s="102">
        <v>6.4</v>
      </c>
      <c r="I4" s="102">
        <v>1479</v>
      </c>
      <c r="J4" s="102">
        <v>0</v>
      </c>
      <c r="K4" s="103">
        <v>906</v>
      </c>
      <c r="L4" s="104">
        <f>0.65*K4</f>
        <v>588.9</v>
      </c>
      <c r="M4" s="104">
        <f>0.35*K4</f>
        <v>317.09999999999997</v>
      </c>
      <c r="N4" s="102">
        <v>0</v>
      </c>
      <c r="O4" s="102">
        <v>0</v>
      </c>
      <c r="P4" s="102">
        <v>0</v>
      </c>
      <c r="Q4" s="102">
        <v>390</v>
      </c>
      <c r="R4" s="102">
        <v>0</v>
      </c>
      <c r="S4" s="102">
        <v>0</v>
      </c>
      <c r="T4" s="102">
        <v>0</v>
      </c>
      <c r="U4" s="102">
        <v>0</v>
      </c>
      <c r="V4" s="102">
        <v>10</v>
      </c>
      <c r="W4" s="102">
        <v>146</v>
      </c>
      <c r="X4" s="102">
        <v>0</v>
      </c>
      <c r="Y4" s="102">
        <v>0</v>
      </c>
      <c r="Z4" s="102">
        <v>0</v>
      </c>
      <c r="AA4" s="102">
        <v>0</v>
      </c>
      <c r="AB4" s="102">
        <v>0</v>
      </c>
      <c r="AC4" s="102">
        <v>0</v>
      </c>
      <c r="AD4" s="102">
        <v>0</v>
      </c>
      <c r="AE4" s="103">
        <v>456</v>
      </c>
      <c r="AF4" s="102">
        <f t="shared" ref="AF4:AF35" si="0">0*AE4</f>
        <v>0</v>
      </c>
      <c r="AG4" s="104">
        <f>0.65*AE4</f>
        <v>296.40000000000003</v>
      </c>
      <c r="AH4" s="104">
        <f>0.35*AE4</f>
        <v>159.6</v>
      </c>
      <c r="AI4" s="103">
        <v>474</v>
      </c>
      <c r="AJ4" s="104">
        <f>1*AI4</f>
        <v>474</v>
      </c>
      <c r="AK4" s="102">
        <f>0*AI4</f>
        <v>0</v>
      </c>
      <c r="AL4" s="102">
        <f>0*AI4</f>
        <v>0</v>
      </c>
      <c r="AM4" s="103">
        <v>0</v>
      </c>
      <c r="AN4" s="102">
        <f t="shared" ref="AN4:AN67" si="1">0*AM4</f>
        <v>0</v>
      </c>
      <c r="AO4" s="102">
        <f t="shared" ref="AO4:AO67" si="2">0.55*AM4</f>
        <v>0</v>
      </c>
      <c r="AP4" s="102">
        <f t="shared" ref="AP4:AP67" si="3">0.45*AM4</f>
        <v>0</v>
      </c>
      <c r="AQ4" s="103">
        <v>1033</v>
      </c>
      <c r="AR4" s="102">
        <f t="shared" ref="AR4:AR35" si="4">0.5*AQ4</f>
        <v>516.5</v>
      </c>
      <c r="AS4" s="102">
        <f t="shared" ref="AS4:AS35" si="5">0.25*AQ4</f>
        <v>258.25</v>
      </c>
      <c r="AT4" s="102">
        <f t="shared" ref="AT4:AT35" si="6">0.25*AQ4</f>
        <v>258.25</v>
      </c>
      <c r="AU4" s="102">
        <v>0</v>
      </c>
      <c r="AV4" s="102">
        <v>0</v>
      </c>
      <c r="AW4" s="102">
        <v>5.6</v>
      </c>
      <c r="AX4" s="103">
        <v>0</v>
      </c>
      <c r="AY4" s="102">
        <f t="shared" ref="AY4:AY67" si="7">0*AX4</f>
        <v>0</v>
      </c>
      <c r="AZ4" s="102">
        <f t="shared" ref="AZ4:AZ67" si="8">0.55*AX4</f>
        <v>0</v>
      </c>
      <c r="BA4" s="102">
        <f t="shared" ref="BA4:BA67" si="9">0.45*AX4</f>
        <v>0</v>
      </c>
      <c r="BB4" s="102">
        <v>91</v>
      </c>
      <c r="BC4" s="117">
        <f t="shared" ref="BC4:BC67" si="10">BB4*0</f>
        <v>0</v>
      </c>
      <c r="BD4" s="117">
        <f t="shared" ref="BD4:BD67" si="11">BB4*0</f>
        <v>0</v>
      </c>
      <c r="BE4" s="117">
        <f t="shared" ref="BE4:BE67" si="12">1*BB4</f>
        <v>91</v>
      </c>
      <c r="BF4" s="103">
        <v>89</v>
      </c>
      <c r="BG4" s="104">
        <f>1*BF4</f>
        <v>89</v>
      </c>
      <c r="BH4" s="102">
        <f>0*BF4</f>
        <v>0</v>
      </c>
      <c r="BI4" s="102">
        <f>0*BF4</f>
        <v>0</v>
      </c>
      <c r="BJ4" s="103">
        <v>0</v>
      </c>
      <c r="BK4" s="102">
        <f t="shared" ref="BK4:BK35" si="13">0*BJ4</f>
        <v>0</v>
      </c>
      <c r="BL4" s="102">
        <f t="shared" ref="BL4:BL35" si="14">0.55*BJ4</f>
        <v>0</v>
      </c>
      <c r="BM4" s="102">
        <f t="shared" ref="BM4:BM35" si="15">0.45*BJ4</f>
        <v>0</v>
      </c>
      <c r="BN4" s="117">
        <f t="shared" ref="BN4:BN67" si="16">AF4+AJ4+AN4+AR4+AY4+BC4+BG4+BK4</f>
        <v>1079.5</v>
      </c>
      <c r="BO4" s="117">
        <f t="shared" ref="BO4:BO67" si="17">L4+O4+P4+Q4+R4+S4+T4+U4+V4+W4+X4+Y4+Z4+AA4+AB4+AG4+AK4+AO4+AS4+AW4+AZ4+BD4+BH4+BL4</f>
        <v>1695.15</v>
      </c>
      <c r="BP4" s="117">
        <f t="shared" ref="BP4:BP67" si="18">E4+F4+G4+H4+I4+J4+M4+N4+AC4+AD4+AH4+AL4+AP4+AT4+AU4+AV4+BA4+BE4+BI4+BM4</f>
        <v>2318.8388888888885</v>
      </c>
      <c r="BQ4" s="102">
        <f t="shared" ref="BQ4:BQ67" si="19">BN4+BO4+BP4</f>
        <v>5093.4888888888891</v>
      </c>
      <c r="BR4" s="105"/>
      <c r="BS4" s="102">
        <f t="shared" ref="BS4:BS67" si="20">SUM(E4:K4)+SUM(N4:AE4)+AI4+AM4+AQ4+AU4+AV4+AW4+AX4+BF4+BB4+BJ4</f>
        <v>5093.4888888888891</v>
      </c>
      <c r="BT4" s="102">
        <f t="shared" ref="BT4:BT67" si="21">BQ4-BS4</f>
        <v>0</v>
      </c>
      <c r="BU4" s="102"/>
      <c r="BV4" s="106">
        <f t="shared" ref="BV4:BV67" si="22">IF(BN4=0,0,BN4/BQ4)</f>
        <v>0.21193724449951354</v>
      </c>
      <c r="BW4" s="106">
        <f t="shared" ref="BW4:BW67" si="23">IF(BO4=0,0,BO4/BQ4)</f>
        <v>0.33280724410685536</v>
      </c>
      <c r="BX4" s="106">
        <f t="shared" ref="BX4:BX67" si="24">IF(BP4=0,0,BP4/BQ4)</f>
        <v>0.45525551139363102</v>
      </c>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row>
    <row r="5" spans="1:140" s="79" customFormat="1" x14ac:dyDescent="0.25">
      <c r="A5" s="72"/>
      <c r="B5" s="119">
        <v>2</v>
      </c>
      <c r="C5" s="88" t="s">
        <v>354</v>
      </c>
      <c r="D5" s="88" t="s">
        <v>40</v>
      </c>
      <c r="E5" s="73">
        <v>0</v>
      </c>
      <c r="F5" s="73">
        <v>0.98</v>
      </c>
      <c r="G5" s="73">
        <v>0</v>
      </c>
      <c r="H5" s="74">
        <v>0</v>
      </c>
      <c r="I5" s="74">
        <v>0</v>
      </c>
      <c r="J5" s="74">
        <v>0</v>
      </c>
      <c r="K5" s="75">
        <v>0</v>
      </c>
      <c r="L5" s="74">
        <f t="shared" ref="L5:L36" si="25">0.55*K5</f>
        <v>0</v>
      </c>
      <c r="M5" s="74">
        <f t="shared" ref="M5:M36" si="26">0.45*K5</f>
        <v>0</v>
      </c>
      <c r="N5" s="74">
        <v>0</v>
      </c>
      <c r="O5" s="74">
        <v>0</v>
      </c>
      <c r="P5" s="74">
        <v>3.82</v>
      </c>
      <c r="Q5" s="74">
        <v>0</v>
      </c>
      <c r="R5" s="74">
        <v>0</v>
      </c>
      <c r="S5" s="74">
        <v>0</v>
      </c>
      <c r="T5" s="74">
        <v>0</v>
      </c>
      <c r="U5" s="74">
        <v>0</v>
      </c>
      <c r="V5" s="74">
        <v>0</v>
      </c>
      <c r="W5" s="74">
        <v>0</v>
      </c>
      <c r="X5" s="74">
        <v>0</v>
      </c>
      <c r="Y5" s="74">
        <v>0</v>
      </c>
      <c r="Z5" s="74">
        <v>0</v>
      </c>
      <c r="AA5" s="74">
        <v>0</v>
      </c>
      <c r="AB5" s="74">
        <v>12.41</v>
      </c>
      <c r="AC5" s="74">
        <v>0</v>
      </c>
      <c r="AD5" s="74">
        <v>0</v>
      </c>
      <c r="AE5" s="75">
        <v>1.97</v>
      </c>
      <c r="AF5" s="74">
        <f t="shared" si="0"/>
        <v>0</v>
      </c>
      <c r="AG5" s="74">
        <f t="shared" ref="AG5:AG36" si="27">0*AE5</f>
        <v>0</v>
      </c>
      <c r="AH5" s="74">
        <f t="shared" ref="AH5:AH36" si="28">1*AE5</f>
        <v>1.97</v>
      </c>
      <c r="AI5" s="75">
        <v>0</v>
      </c>
      <c r="AJ5" s="74">
        <f t="shared" ref="AJ5:AJ36" si="29">0*AI5</f>
        <v>0</v>
      </c>
      <c r="AK5" s="74">
        <f t="shared" ref="AK5:AK36" si="30">0.55*AI5</f>
        <v>0</v>
      </c>
      <c r="AL5" s="74">
        <f t="shared" ref="AL5:AL36" si="31">0.45*AI5</f>
        <v>0</v>
      </c>
      <c r="AM5" s="75">
        <v>0</v>
      </c>
      <c r="AN5" s="74">
        <f t="shared" si="1"/>
        <v>0</v>
      </c>
      <c r="AO5" s="74">
        <f t="shared" si="2"/>
        <v>0</v>
      </c>
      <c r="AP5" s="74">
        <f t="shared" si="3"/>
        <v>0</v>
      </c>
      <c r="AQ5" s="75">
        <v>0</v>
      </c>
      <c r="AR5" s="74">
        <f t="shared" si="4"/>
        <v>0</v>
      </c>
      <c r="AS5" s="74">
        <f t="shared" si="5"/>
        <v>0</v>
      </c>
      <c r="AT5" s="74">
        <f t="shared" si="6"/>
        <v>0</v>
      </c>
      <c r="AU5" s="74">
        <v>0</v>
      </c>
      <c r="AV5" s="74">
        <v>0</v>
      </c>
      <c r="AW5" s="74">
        <v>3.1764705882352944</v>
      </c>
      <c r="AX5" s="75">
        <v>0</v>
      </c>
      <c r="AY5" s="74">
        <f t="shared" si="7"/>
        <v>0</v>
      </c>
      <c r="AZ5" s="74">
        <f t="shared" si="8"/>
        <v>0</v>
      </c>
      <c r="BA5" s="74">
        <f t="shared" si="9"/>
        <v>0</v>
      </c>
      <c r="BB5" s="74">
        <v>0</v>
      </c>
      <c r="BC5" s="74">
        <f t="shared" si="10"/>
        <v>0</v>
      </c>
      <c r="BD5" s="74">
        <f t="shared" si="11"/>
        <v>0</v>
      </c>
      <c r="BE5" s="74">
        <f t="shared" si="12"/>
        <v>0</v>
      </c>
      <c r="BF5" s="75">
        <v>0.35</v>
      </c>
      <c r="BG5" s="74">
        <f t="shared" ref="BG5:BG36" si="32">0*BF5</f>
        <v>0</v>
      </c>
      <c r="BH5" s="74">
        <f t="shared" ref="BH5:BH36" si="33">0.55*BF5</f>
        <v>0.1925</v>
      </c>
      <c r="BI5" s="74">
        <f t="shared" ref="BI5:BI36" si="34">0.45*BF5</f>
        <v>0.1575</v>
      </c>
      <c r="BJ5" s="75">
        <v>0</v>
      </c>
      <c r="BK5" s="74">
        <f t="shared" si="13"/>
        <v>0</v>
      </c>
      <c r="BL5" s="74">
        <f t="shared" si="14"/>
        <v>0</v>
      </c>
      <c r="BM5" s="74">
        <f t="shared" si="15"/>
        <v>0</v>
      </c>
      <c r="BN5" s="74">
        <f t="shared" si="16"/>
        <v>0</v>
      </c>
      <c r="BO5" s="74">
        <f t="shared" si="17"/>
        <v>19.598970588235293</v>
      </c>
      <c r="BP5" s="74">
        <f t="shared" si="18"/>
        <v>3.1075000000000004</v>
      </c>
      <c r="BQ5" s="74">
        <f t="shared" si="19"/>
        <v>22.706470588235295</v>
      </c>
      <c r="BR5" s="76"/>
      <c r="BS5" s="74">
        <f t="shared" si="20"/>
        <v>22.706470588235295</v>
      </c>
      <c r="BT5" s="74">
        <f t="shared" si="21"/>
        <v>0</v>
      </c>
      <c r="BU5" s="74"/>
      <c r="BV5" s="77">
        <f t="shared" si="22"/>
        <v>0</v>
      </c>
      <c r="BW5" s="77">
        <f t="shared" si="23"/>
        <v>0.86314473718297446</v>
      </c>
      <c r="BX5" s="77">
        <f t="shared" si="24"/>
        <v>0.13685526281702548</v>
      </c>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row>
    <row r="6" spans="1:140" s="79" customFormat="1" x14ac:dyDescent="0.25">
      <c r="A6" s="80" t="s">
        <v>582</v>
      </c>
      <c r="B6" s="120">
        <v>3</v>
      </c>
      <c r="C6" s="81" t="s">
        <v>583</v>
      </c>
      <c r="D6" s="81" t="s">
        <v>476</v>
      </c>
      <c r="E6" s="82">
        <v>0</v>
      </c>
      <c r="F6" s="82">
        <v>0</v>
      </c>
      <c r="G6" s="82">
        <v>0</v>
      </c>
      <c r="H6" s="83">
        <v>0</v>
      </c>
      <c r="I6" s="83">
        <v>0</v>
      </c>
      <c r="J6" s="83">
        <v>0</v>
      </c>
      <c r="K6" s="84">
        <v>0</v>
      </c>
      <c r="L6" s="83">
        <f t="shared" si="25"/>
        <v>0</v>
      </c>
      <c r="M6" s="83">
        <f t="shared" si="26"/>
        <v>0</v>
      </c>
      <c r="N6" s="83">
        <v>0</v>
      </c>
      <c r="O6" s="83">
        <v>0</v>
      </c>
      <c r="P6" s="83">
        <v>0</v>
      </c>
      <c r="Q6" s="83">
        <v>0</v>
      </c>
      <c r="R6" s="83">
        <v>0</v>
      </c>
      <c r="S6" s="83">
        <v>0</v>
      </c>
      <c r="T6" s="83">
        <v>0</v>
      </c>
      <c r="U6" s="83">
        <v>0</v>
      </c>
      <c r="V6" s="83">
        <v>0</v>
      </c>
      <c r="W6" s="83">
        <v>0</v>
      </c>
      <c r="X6" s="83">
        <v>0</v>
      </c>
      <c r="Y6" s="83">
        <v>0</v>
      </c>
      <c r="Z6" s="83">
        <v>0</v>
      </c>
      <c r="AA6" s="83">
        <v>0</v>
      </c>
      <c r="AB6" s="83">
        <v>0</v>
      </c>
      <c r="AC6" s="83">
        <v>0</v>
      </c>
      <c r="AD6" s="83">
        <v>0</v>
      </c>
      <c r="AE6" s="84">
        <v>0</v>
      </c>
      <c r="AF6" s="83">
        <f t="shared" si="0"/>
        <v>0</v>
      </c>
      <c r="AG6" s="83">
        <f t="shared" si="27"/>
        <v>0</v>
      </c>
      <c r="AH6" s="83">
        <f t="shared" si="28"/>
        <v>0</v>
      </c>
      <c r="AI6" s="84">
        <v>0</v>
      </c>
      <c r="AJ6" s="83">
        <f t="shared" si="29"/>
        <v>0</v>
      </c>
      <c r="AK6" s="83">
        <f t="shared" si="30"/>
        <v>0</v>
      </c>
      <c r="AL6" s="83">
        <f t="shared" si="31"/>
        <v>0</v>
      </c>
      <c r="AM6" s="84">
        <v>0</v>
      </c>
      <c r="AN6" s="83">
        <f t="shared" si="1"/>
        <v>0</v>
      </c>
      <c r="AO6" s="83">
        <f t="shared" si="2"/>
        <v>0</v>
      </c>
      <c r="AP6" s="83">
        <f t="shared" si="3"/>
        <v>0</v>
      </c>
      <c r="AQ6" s="84">
        <v>0</v>
      </c>
      <c r="AR6" s="83">
        <f t="shared" si="4"/>
        <v>0</v>
      </c>
      <c r="AS6" s="83">
        <f t="shared" si="5"/>
        <v>0</v>
      </c>
      <c r="AT6" s="83">
        <f t="shared" si="6"/>
        <v>0</v>
      </c>
      <c r="AU6" s="83">
        <v>0</v>
      </c>
      <c r="AV6" s="83">
        <v>0</v>
      </c>
      <c r="AW6" s="83">
        <v>0</v>
      </c>
      <c r="AX6" s="84">
        <v>0</v>
      </c>
      <c r="AY6" s="83">
        <f t="shared" si="7"/>
        <v>0</v>
      </c>
      <c r="AZ6" s="83">
        <f t="shared" si="8"/>
        <v>0</v>
      </c>
      <c r="BA6" s="83">
        <f t="shared" si="9"/>
        <v>0</v>
      </c>
      <c r="BB6" s="83">
        <v>0</v>
      </c>
      <c r="BC6" s="83">
        <f t="shared" si="10"/>
        <v>0</v>
      </c>
      <c r="BD6" s="83">
        <f t="shared" si="11"/>
        <v>0</v>
      </c>
      <c r="BE6" s="83">
        <f t="shared" si="12"/>
        <v>0</v>
      </c>
      <c r="BF6" s="84">
        <v>0</v>
      </c>
      <c r="BG6" s="83">
        <f t="shared" si="32"/>
        <v>0</v>
      </c>
      <c r="BH6" s="83">
        <f t="shared" si="33"/>
        <v>0</v>
      </c>
      <c r="BI6" s="83">
        <f t="shared" si="34"/>
        <v>0</v>
      </c>
      <c r="BJ6" s="84">
        <v>0</v>
      </c>
      <c r="BK6" s="83">
        <f t="shared" si="13"/>
        <v>0</v>
      </c>
      <c r="BL6" s="83">
        <f t="shared" si="14"/>
        <v>0</v>
      </c>
      <c r="BM6" s="83">
        <f t="shared" si="15"/>
        <v>0</v>
      </c>
      <c r="BN6" s="83">
        <f t="shared" si="16"/>
        <v>0</v>
      </c>
      <c r="BO6" s="83">
        <f t="shared" si="17"/>
        <v>0</v>
      </c>
      <c r="BP6" s="83">
        <f t="shared" si="18"/>
        <v>0</v>
      </c>
      <c r="BQ6" s="83">
        <f t="shared" si="19"/>
        <v>0</v>
      </c>
      <c r="BR6" s="85"/>
      <c r="BS6" s="83">
        <f t="shared" si="20"/>
        <v>0</v>
      </c>
      <c r="BT6" s="83">
        <f t="shared" si="21"/>
        <v>0</v>
      </c>
      <c r="BU6" s="83"/>
      <c r="BV6" s="86">
        <f t="shared" si="22"/>
        <v>0</v>
      </c>
      <c r="BW6" s="86">
        <f t="shared" si="23"/>
        <v>0</v>
      </c>
      <c r="BX6" s="86">
        <f t="shared" si="24"/>
        <v>0</v>
      </c>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row>
    <row r="7" spans="1:140" s="79" customFormat="1" x14ac:dyDescent="0.25">
      <c r="A7" s="72"/>
      <c r="B7" s="119">
        <v>5</v>
      </c>
      <c r="C7" s="112" t="s">
        <v>662</v>
      </c>
      <c r="D7" s="112" t="s">
        <v>692</v>
      </c>
      <c r="E7" s="73">
        <v>0</v>
      </c>
      <c r="F7" s="73">
        <v>3.14</v>
      </c>
      <c r="G7" s="73">
        <v>0</v>
      </c>
      <c r="H7" s="74">
        <v>0</v>
      </c>
      <c r="I7" s="74">
        <v>0</v>
      </c>
      <c r="J7" s="74">
        <v>0</v>
      </c>
      <c r="K7" s="75">
        <v>0</v>
      </c>
      <c r="L7" s="74">
        <f t="shared" si="25"/>
        <v>0</v>
      </c>
      <c r="M7" s="74">
        <f t="shared" si="26"/>
        <v>0</v>
      </c>
      <c r="N7" s="74">
        <v>2.15</v>
      </c>
      <c r="O7" s="74">
        <v>0</v>
      </c>
      <c r="P7" s="74">
        <v>11.41</v>
      </c>
      <c r="Q7" s="74">
        <v>0</v>
      </c>
      <c r="R7" s="74">
        <v>57.06</v>
      </c>
      <c r="S7" s="74">
        <v>45.64</v>
      </c>
      <c r="T7" s="74">
        <v>0</v>
      </c>
      <c r="U7" s="74">
        <v>0</v>
      </c>
      <c r="V7" s="74">
        <v>12.34</v>
      </c>
      <c r="W7" s="74">
        <v>0</v>
      </c>
      <c r="X7" s="74">
        <v>0</v>
      </c>
      <c r="Y7" s="74">
        <v>0</v>
      </c>
      <c r="Z7" s="74">
        <v>0</v>
      </c>
      <c r="AA7" s="74">
        <v>0</v>
      </c>
      <c r="AB7" s="74">
        <v>0</v>
      </c>
      <c r="AC7" s="74">
        <v>0</v>
      </c>
      <c r="AD7" s="74">
        <v>0</v>
      </c>
      <c r="AE7" s="75">
        <v>27.19</v>
      </c>
      <c r="AF7" s="74">
        <f t="shared" si="0"/>
        <v>0</v>
      </c>
      <c r="AG7" s="74">
        <f t="shared" si="27"/>
        <v>0</v>
      </c>
      <c r="AH7" s="74">
        <f t="shared" si="28"/>
        <v>27.19</v>
      </c>
      <c r="AI7" s="75">
        <v>0</v>
      </c>
      <c r="AJ7" s="74">
        <f t="shared" si="29"/>
        <v>0</v>
      </c>
      <c r="AK7" s="74">
        <f t="shared" si="30"/>
        <v>0</v>
      </c>
      <c r="AL7" s="74">
        <f t="shared" si="31"/>
        <v>0</v>
      </c>
      <c r="AM7" s="75">
        <v>0</v>
      </c>
      <c r="AN7" s="74">
        <f t="shared" si="1"/>
        <v>0</v>
      </c>
      <c r="AO7" s="74">
        <f t="shared" si="2"/>
        <v>0</v>
      </c>
      <c r="AP7" s="74">
        <f t="shared" si="3"/>
        <v>0</v>
      </c>
      <c r="AQ7" s="75">
        <v>0</v>
      </c>
      <c r="AR7" s="74">
        <f t="shared" si="4"/>
        <v>0</v>
      </c>
      <c r="AS7" s="74">
        <f t="shared" si="5"/>
        <v>0</v>
      </c>
      <c r="AT7" s="74">
        <f t="shared" si="6"/>
        <v>0</v>
      </c>
      <c r="AU7" s="74">
        <v>0</v>
      </c>
      <c r="AV7" s="74">
        <v>0</v>
      </c>
      <c r="AW7" s="74">
        <v>0</v>
      </c>
      <c r="AX7" s="75">
        <v>0</v>
      </c>
      <c r="AY7" s="74">
        <f t="shared" si="7"/>
        <v>0</v>
      </c>
      <c r="AZ7" s="74">
        <f t="shared" si="8"/>
        <v>0</v>
      </c>
      <c r="BA7" s="74">
        <f t="shared" si="9"/>
        <v>0</v>
      </c>
      <c r="BB7" s="74">
        <v>0</v>
      </c>
      <c r="BC7" s="74">
        <f t="shared" si="10"/>
        <v>0</v>
      </c>
      <c r="BD7" s="74">
        <f t="shared" si="11"/>
        <v>0</v>
      </c>
      <c r="BE7" s="74">
        <f t="shared" si="12"/>
        <v>0</v>
      </c>
      <c r="BF7" s="75">
        <v>3.43</v>
      </c>
      <c r="BG7" s="74">
        <f t="shared" si="32"/>
        <v>0</v>
      </c>
      <c r="BH7" s="74">
        <f t="shared" si="33"/>
        <v>1.8865000000000003</v>
      </c>
      <c r="BI7" s="74">
        <f t="shared" si="34"/>
        <v>1.5435000000000001</v>
      </c>
      <c r="BJ7" s="75">
        <v>0</v>
      </c>
      <c r="BK7" s="74">
        <f t="shared" si="13"/>
        <v>0</v>
      </c>
      <c r="BL7" s="74">
        <f t="shared" si="14"/>
        <v>0</v>
      </c>
      <c r="BM7" s="74">
        <f t="shared" si="15"/>
        <v>0</v>
      </c>
      <c r="BN7" s="74">
        <f t="shared" si="16"/>
        <v>0</v>
      </c>
      <c r="BO7" s="74">
        <f t="shared" si="17"/>
        <v>128.3365</v>
      </c>
      <c r="BP7" s="74">
        <f t="shared" si="18"/>
        <v>34.023500000000006</v>
      </c>
      <c r="BQ7" s="74">
        <f t="shared" si="19"/>
        <v>162.36000000000001</v>
      </c>
      <c r="BR7" s="76"/>
      <c r="BS7" s="74">
        <f t="shared" si="20"/>
        <v>162.35999999999999</v>
      </c>
      <c r="BT7" s="74">
        <f t="shared" si="21"/>
        <v>0</v>
      </c>
      <c r="BU7" s="74"/>
      <c r="BV7" s="77">
        <f t="shared" si="22"/>
        <v>0</v>
      </c>
      <c r="BW7" s="77">
        <f t="shared" si="23"/>
        <v>0.79044407489529434</v>
      </c>
      <c r="BX7" s="77">
        <f t="shared" si="24"/>
        <v>0.20955592510470561</v>
      </c>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row>
    <row r="8" spans="1:140" s="85" customFormat="1" x14ac:dyDescent="0.25">
      <c r="A8" s="72"/>
      <c r="B8" s="119">
        <v>4</v>
      </c>
      <c r="C8" s="88" t="s">
        <v>584</v>
      </c>
      <c r="D8" s="88" t="s">
        <v>41</v>
      </c>
      <c r="E8" s="73">
        <v>0</v>
      </c>
      <c r="F8" s="73">
        <v>0</v>
      </c>
      <c r="G8" s="73">
        <v>0</v>
      </c>
      <c r="H8" s="74">
        <v>0</v>
      </c>
      <c r="I8" s="74">
        <v>0</v>
      </c>
      <c r="J8" s="74">
        <v>0</v>
      </c>
      <c r="K8" s="75">
        <v>0</v>
      </c>
      <c r="L8" s="74">
        <f t="shared" si="25"/>
        <v>0</v>
      </c>
      <c r="M8" s="74">
        <f t="shared" si="26"/>
        <v>0</v>
      </c>
      <c r="N8" s="74">
        <v>0</v>
      </c>
      <c r="O8" s="74">
        <v>0</v>
      </c>
      <c r="P8" s="74">
        <v>0</v>
      </c>
      <c r="Q8" s="74">
        <v>0</v>
      </c>
      <c r="R8" s="74">
        <v>0</v>
      </c>
      <c r="S8" s="74">
        <v>0</v>
      </c>
      <c r="T8" s="74">
        <v>0</v>
      </c>
      <c r="U8" s="74">
        <v>0</v>
      </c>
      <c r="V8" s="74">
        <v>0</v>
      </c>
      <c r="W8" s="74">
        <v>0.4</v>
      </c>
      <c r="X8" s="74">
        <v>0</v>
      </c>
      <c r="Y8" s="74">
        <v>0</v>
      </c>
      <c r="Z8" s="74">
        <v>0</v>
      </c>
      <c r="AA8" s="74">
        <v>0</v>
      </c>
      <c r="AB8" s="74">
        <v>0</v>
      </c>
      <c r="AC8" s="74">
        <v>0</v>
      </c>
      <c r="AD8" s="74">
        <v>0</v>
      </c>
      <c r="AE8" s="75">
        <v>0</v>
      </c>
      <c r="AF8" s="74">
        <f t="shared" si="0"/>
        <v>0</v>
      </c>
      <c r="AG8" s="74">
        <f t="shared" si="27"/>
        <v>0</v>
      </c>
      <c r="AH8" s="74">
        <f t="shared" si="28"/>
        <v>0</v>
      </c>
      <c r="AI8" s="75">
        <v>0</v>
      </c>
      <c r="AJ8" s="74">
        <f t="shared" si="29"/>
        <v>0</v>
      </c>
      <c r="AK8" s="74">
        <f t="shared" si="30"/>
        <v>0</v>
      </c>
      <c r="AL8" s="74">
        <f t="shared" si="31"/>
        <v>0</v>
      </c>
      <c r="AM8" s="75">
        <v>0</v>
      </c>
      <c r="AN8" s="74">
        <f t="shared" si="1"/>
        <v>0</v>
      </c>
      <c r="AO8" s="74">
        <f t="shared" si="2"/>
        <v>0</v>
      </c>
      <c r="AP8" s="74">
        <f t="shared" si="3"/>
        <v>0</v>
      </c>
      <c r="AQ8" s="75">
        <v>0</v>
      </c>
      <c r="AR8" s="74">
        <f t="shared" si="4"/>
        <v>0</v>
      </c>
      <c r="AS8" s="74">
        <f t="shared" si="5"/>
        <v>0</v>
      </c>
      <c r="AT8" s="74">
        <f t="shared" si="6"/>
        <v>0</v>
      </c>
      <c r="AU8" s="74">
        <v>0</v>
      </c>
      <c r="AV8" s="74">
        <v>0</v>
      </c>
      <c r="AW8" s="74">
        <v>0</v>
      </c>
      <c r="AX8" s="75">
        <v>0</v>
      </c>
      <c r="AY8" s="74">
        <f t="shared" si="7"/>
        <v>0</v>
      </c>
      <c r="AZ8" s="74">
        <f t="shared" si="8"/>
        <v>0</v>
      </c>
      <c r="BA8" s="74">
        <f t="shared" si="9"/>
        <v>0</v>
      </c>
      <c r="BB8" s="74">
        <v>145</v>
      </c>
      <c r="BC8" s="74">
        <f t="shared" si="10"/>
        <v>0</v>
      </c>
      <c r="BD8" s="74">
        <f t="shared" si="11"/>
        <v>0</v>
      </c>
      <c r="BE8" s="74">
        <f t="shared" si="12"/>
        <v>145</v>
      </c>
      <c r="BF8" s="75">
        <v>3.7199999999999998</v>
      </c>
      <c r="BG8" s="74">
        <f t="shared" si="32"/>
        <v>0</v>
      </c>
      <c r="BH8" s="74">
        <f t="shared" si="33"/>
        <v>2.0459999999999998</v>
      </c>
      <c r="BI8" s="74">
        <f t="shared" si="34"/>
        <v>1.6739999999999999</v>
      </c>
      <c r="BJ8" s="75">
        <v>0</v>
      </c>
      <c r="BK8" s="74">
        <f t="shared" si="13"/>
        <v>0</v>
      </c>
      <c r="BL8" s="74">
        <f t="shared" si="14"/>
        <v>0</v>
      </c>
      <c r="BM8" s="74">
        <f t="shared" si="15"/>
        <v>0</v>
      </c>
      <c r="BN8" s="74">
        <f t="shared" si="16"/>
        <v>0</v>
      </c>
      <c r="BO8" s="74">
        <f t="shared" si="17"/>
        <v>2.4459999999999997</v>
      </c>
      <c r="BP8" s="74">
        <f t="shared" si="18"/>
        <v>146.67400000000001</v>
      </c>
      <c r="BQ8" s="74">
        <f t="shared" si="19"/>
        <v>149.12</v>
      </c>
      <c r="BR8" s="76"/>
      <c r="BS8" s="74">
        <f t="shared" si="20"/>
        <v>149.12</v>
      </c>
      <c r="BT8" s="74">
        <f t="shared" si="21"/>
        <v>0</v>
      </c>
      <c r="BU8" s="74"/>
      <c r="BV8" s="77">
        <f t="shared" si="22"/>
        <v>0</v>
      </c>
      <c r="BW8" s="77">
        <f t="shared" si="23"/>
        <v>1.6402896995708151E-2</v>
      </c>
      <c r="BX8" s="77">
        <f t="shared" si="24"/>
        <v>0.98359710300429182</v>
      </c>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row>
    <row r="9" spans="1:140" s="85" customFormat="1" x14ac:dyDescent="0.25">
      <c r="A9" s="72"/>
      <c r="B9" s="119">
        <v>6</v>
      </c>
      <c r="C9" s="88" t="s">
        <v>355</v>
      </c>
      <c r="D9" s="88" t="s">
        <v>42</v>
      </c>
      <c r="E9" s="73">
        <v>0</v>
      </c>
      <c r="F9" s="73">
        <v>0</v>
      </c>
      <c r="G9" s="73">
        <v>0</v>
      </c>
      <c r="H9" s="74">
        <v>0</v>
      </c>
      <c r="I9" s="74">
        <v>0</v>
      </c>
      <c r="J9" s="74">
        <v>0</v>
      </c>
      <c r="K9" s="75">
        <v>0</v>
      </c>
      <c r="L9" s="74">
        <f t="shared" si="25"/>
        <v>0</v>
      </c>
      <c r="M9" s="74">
        <f t="shared" si="26"/>
        <v>0</v>
      </c>
      <c r="N9" s="74">
        <v>0</v>
      </c>
      <c r="O9" s="74">
        <v>0</v>
      </c>
      <c r="P9" s="74">
        <v>0</v>
      </c>
      <c r="Q9" s="74">
        <v>0</v>
      </c>
      <c r="R9" s="74">
        <v>0</v>
      </c>
      <c r="S9" s="74">
        <v>0</v>
      </c>
      <c r="T9" s="74">
        <v>0</v>
      </c>
      <c r="U9" s="74">
        <v>0</v>
      </c>
      <c r="V9" s="74">
        <v>0</v>
      </c>
      <c r="W9" s="74">
        <v>0</v>
      </c>
      <c r="X9" s="74">
        <v>0</v>
      </c>
      <c r="Y9" s="74">
        <v>0</v>
      </c>
      <c r="Z9" s="74">
        <v>0</v>
      </c>
      <c r="AA9" s="74">
        <v>0</v>
      </c>
      <c r="AB9" s="74">
        <v>0</v>
      </c>
      <c r="AC9" s="74">
        <v>0</v>
      </c>
      <c r="AD9" s="74">
        <v>0</v>
      </c>
      <c r="AE9" s="75">
        <v>0</v>
      </c>
      <c r="AF9" s="74">
        <f t="shared" si="0"/>
        <v>0</v>
      </c>
      <c r="AG9" s="74">
        <f t="shared" si="27"/>
        <v>0</v>
      </c>
      <c r="AH9" s="74">
        <f t="shared" si="28"/>
        <v>0</v>
      </c>
      <c r="AI9" s="75">
        <v>0</v>
      </c>
      <c r="AJ9" s="74">
        <f t="shared" si="29"/>
        <v>0</v>
      </c>
      <c r="AK9" s="74">
        <f t="shared" si="30"/>
        <v>0</v>
      </c>
      <c r="AL9" s="74">
        <f t="shared" si="31"/>
        <v>0</v>
      </c>
      <c r="AM9" s="75">
        <v>0</v>
      </c>
      <c r="AN9" s="74">
        <f t="shared" si="1"/>
        <v>0</v>
      </c>
      <c r="AO9" s="74">
        <f t="shared" si="2"/>
        <v>0</v>
      </c>
      <c r="AP9" s="74">
        <f t="shared" si="3"/>
        <v>0</v>
      </c>
      <c r="AQ9" s="75">
        <v>0</v>
      </c>
      <c r="AR9" s="74">
        <f t="shared" si="4"/>
        <v>0</v>
      </c>
      <c r="AS9" s="74">
        <f t="shared" si="5"/>
        <v>0</v>
      </c>
      <c r="AT9" s="74">
        <f t="shared" si="6"/>
        <v>0</v>
      </c>
      <c r="AU9" s="74">
        <v>0</v>
      </c>
      <c r="AV9" s="74">
        <v>0</v>
      </c>
      <c r="AW9" s="74">
        <v>0</v>
      </c>
      <c r="AX9" s="75">
        <v>0</v>
      </c>
      <c r="AY9" s="74">
        <f t="shared" si="7"/>
        <v>0</v>
      </c>
      <c r="AZ9" s="74">
        <f t="shared" si="8"/>
        <v>0</v>
      </c>
      <c r="BA9" s="74">
        <f t="shared" si="9"/>
        <v>0</v>
      </c>
      <c r="BB9" s="74">
        <v>0</v>
      </c>
      <c r="BC9" s="74">
        <f t="shared" si="10"/>
        <v>0</v>
      </c>
      <c r="BD9" s="74">
        <f t="shared" si="11"/>
        <v>0</v>
      </c>
      <c r="BE9" s="74">
        <f t="shared" si="12"/>
        <v>0</v>
      </c>
      <c r="BF9" s="75">
        <v>3.1799999999999997</v>
      </c>
      <c r="BG9" s="74">
        <f t="shared" si="32"/>
        <v>0</v>
      </c>
      <c r="BH9" s="74">
        <f t="shared" si="33"/>
        <v>1.7489999999999999</v>
      </c>
      <c r="BI9" s="74">
        <f t="shared" si="34"/>
        <v>1.4309999999999998</v>
      </c>
      <c r="BJ9" s="75">
        <v>0</v>
      </c>
      <c r="BK9" s="74">
        <f t="shared" si="13"/>
        <v>0</v>
      </c>
      <c r="BL9" s="74">
        <f t="shared" si="14"/>
        <v>0</v>
      </c>
      <c r="BM9" s="74">
        <f t="shared" si="15"/>
        <v>0</v>
      </c>
      <c r="BN9" s="74">
        <f t="shared" si="16"/>
        <v>0</v>
      </c>
      <c r="BO9" s="74">
        <f t="shared" si="17"/>
        <v>1.7489999999999999</v>
      </c>
      <c r="BP9" s="74">
        <f t="shared" si="18"/>
        <v>1.4309999999999998</v>
      </c>
      <c r="BQ9" s="74">
        <f t="shared" si="19"/>
        <v>3.1799999999999997</v>
      </c>
      <c r="BR9" s="76"/>
      <c r="BS9" s="74">
        <f t="shared" si="20"/>
        <v>3.1799999999999997</v>
      </c>
      <c r="BT9" s="74">
        <f t="shared" si="21"/>
        <v>0</v>
      </c>
      <c r="BU9" s="74"/>
      <c r="BV9" s="77">
        <f t="shared" si="22"/>
        <v>0</v>
      </c>
      <c r="BW9" s="77">
        <f t="shared" si="23"/>
        <v>0.55000000000000004</v>
      </c>
      <c r="BX9" s="77">
        <f t="shared" si="24"/>
        <v>0.45</v>
      </c>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row>
    <row r="10" spans="1:140" s="85" customFormat="1" x14ac:dyDescent="0.25">
      <c r="A10" s="72"/>
      <c r="B10" s="119">
        <v>7</v>
      </c>
      <c r="C10" s="88" t="s">
        <v>356</v>
      </c>
      <c r="D10" s="88" t="s">
        <v>43</v>
      </c>
      <c r="E10" s="73">
        <v>0</v>
      </c>
      <c r="F10" s="73">
        <v>0.51</v>
      </c>
      <c r="G10" s="73">
        <v>0</v>
      </c>
      <c r="H10" s="74">
        <v>0</v>
      </c>
      <c r="I10" s="74">
        <v>0</v>
      </c>
      <c r="J10" s="74">
        <v>0</v>
      </c>
      <c r="K10" s="75">
        <v>0</v>
      </c>
      <c r="L10" s="74">
        <f t="shared" si="25"/>
        <v>0</v>
      </c>
      <c r="M10" s="74">
        <f t="shared" si="26"/>
        <v>0</v>
      </c>
      <c r="N10" s="74">
        <v>0</v>
      </c>
      <c r="O10" s="74">
        <v>0</v>
      </c>
      <c r="P10" s="74">
        <v>0</v>
      </c>
      <c r="Q10" s="74">
        <v>0</v>
      </c>
      <c r="R10" s="74">
        <v>0</v>
      </c>
      <c r="S10" s="74">
        <v>8.52</v>
      </c>
      <c r="T10" s="74">
        <v>0</v>
      </c>
      <c r="U10" s="74">
        <v>0</v>
      </c>
      <c r="V10" s="74">
        <v>0</v>
      </c>
      <c r="W10" s="74">
        <v>0</v>
      </c>
      <c r="X10" s="74">
        <v>0</v>
      </c>
      <c r="Y10" s="74">
        <v>0</v>
      </c>
      <c r="Z10" s="74">
        <v>0</v>
      </c>
      <c r="AA10" s="74">
        <v>0</v>
      </c>
      <c r="AB10" s="74">
        <v>0</v>
      </c>
      <c r="AC10" s="74">
        <v>0</v>
      </c>
      <c r="AD10" s="74">
        <v>0</v>
      </c>
      <c r="AE10" s="75">
        <v>0</v>
      </c>
      <c r="AF10" s="74">
        <f t="shared" si="0"/>
        <v>0</v>
      </c>
      <c r="AG10" s="74">
        <f t="shared" si="27"/>
        <v>0</v>
      </c>
      <c r="AH10" s="74">
        <f t="shared" si="28"/>
        <v>0</v>
      </c>
      <c r="AI10" s="75">
        <v>0</v>
      </c>
      <c r="AJ10" s="74">
        <f t="shared" si="29"/>
        <v>0</v>
      </c>
      <c r="AK10" s="74">
        <f t="shared" si="30"/>
        <v>0</v>
      </c>
      <c r="AL10" s="74">
        <f t="shared" si="31"/>
        <v>0</v>
      </c>
      <c r="AM10" s="75">
        <v>0</v>
      </c>
      <c r="AN10" s="74">
        <f t="shared" si="1"/>
        <v>0</v>
      </c>
      <c r="AO10" s="74">
        <f t="shared" si="2"/>
        <v>0</v>
      </c>
      <c r="AP10" s="74">
        <f t="shared" si="3"/>
        <v>0</v>
      </c>
      <c r="AQ10" s="75">
        <v>0</v>
      </c>
      <c r="AR10" s="74">
        <f t="shared" si="4"/>
        <v>0</v>
      </c>
      <c r="AS10" s="74">
        <f t="shared" si="5"/>
        <v>0</v>
      </c>
      <c r="AT10" s="74">
        <f t="shared" si="6"/>
        <v>0</v>
      </c>
      <c r="AU10" s="74">
        <v>0</v>
      </c>
      <c r="AV10" s="74">
        <v>0</v>
      </c>
      <c r="AW10" s="74">
        <v>0</v>
      </c>
      <c r="AX10" s="75">
        <v>0</v>
      </c>
      <c r="AY10" s="74">
        <f t="shared" si="7"/>
        <v>0</v>
      </c>
      <c r="AZ10" s="74">
        <f t="shared" si="8"/>
        <v>0</v>
      </c>
      <c r="BA10" s="74">
        <f t="shared" si="9"/>
        <v>0</v>
      </c>
      <c r="BB10" s="74">
        <v>0</v>
      </c>
      <c r="BC10" s="74">
        <f t="shared" si="10"/>
        <v>0</v>
      </c>
      <c r="BD10" s="74">
        <f t="shared" si="11"/>
        <v>0</v>
      </c>
      <c r="BE10" s="74">
        <f t="shared" si="12"/>
        <v>0</v>
      </c>
      <c r="BF10" s="75">
        <v>0.22</v>
      </c>
      <c r="BG10" s="74">
        <f t="shared" si="32"/>
        <v>0</v>
      </c>
      <c r="BH10" s="74">
        <f t="shared" si="33"/>
        <v>0.12100000000000001</v>
      </c>
      <c r="BI10" s="74">
        <f t="shared" si="34"/>
        <v>9.9000000000000005E-2</v>
      </c>
      <c r="BJ10" s="75">
        <v>0</v>
      </c>
      <c r="BK10" s="74">
        <f t="shared" si="13"/>
        <v>0</v>
      </c>
      <c r="BL10" s="74">
        <f t="shared" si="14"/>
        <v>0</v>
      </c>
      <c r="BM10" s="74">
        <f t="shared" si="15"/>
        <v>0</v>
      </c>
      <c r="BN10" s="74">
        <f t="shared" si="16"/>
        <v>0</v>
      </c>
      <c r="BO10" s="191">
        <f t="shared" si="17"/>
        <v>8.641</v>
      </c>
      <c r="BP10" s="74">
        <f t="shared" si="18"/>
        <v>0.60899999999999999</v>
      </c>
      <c r="BQ10" s="74">
        <f t="shared" si="19"/>
        <v>9.25</v>
      </c>
      <c r="BR10" s="76"/>
      <c r="BS10" s="74">
        <f t="shared" si="20"/>
        <v>9.25</v>
      </c>
      <c r="BT10" s="74">
        <f t="shared" si="21"/>
        <v>0</v>
      </c>
      <c r="BU10" s="74"/>
      <c r="BV10" s="77">
        <f t="shared" si="22"/>
        <v>0</v>
      </c>
      <c r="BW10" s="77">
        <f t="shared" si="23"/>
        <v>0.93416216216216219</v>
      </c>
      <c r="BX10" s="77">
        <f t="shared" si="24"/>
        <v>6.5837837837837837E-2</v>
      </c>
      <c r="BY10" s="78"/>
      <c r="BZ10" s="196"/>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row>
    <row r="11" spans="1:140" s="85" customFormat="1" x14ac:dyDescent="0.25">
      <c r="A11" s="72"/>
      <c r="B11" s="119">
        <v>8</v>
      </c>
      <c r="C11" s="88" t="s">
        <v>357</v>
      </c>
      <c r="D11" s="88" t="s">
        <v>34</v>
      </c>
      <c r="E11" s="73">
        <v>0</v>
      </c>
      <c r="F11" s="73">
        <v>0.06</v>
      </c>
      <c r="G11" s="73">
        <v>0</v>
      </c>
      <c r="H11" s="74">
        <v>0</v>
      </c>
      <c r="I11" s="74">
        <v>0</v>
      </c>
      <c r="J11" s="74">
        <v>0</v>
      </c>
      <c r="K11" s="75">
        <v>0</v>
      </c>
      <c r="L11" s="74">
        <f t="shared" si="25"/>
        <v>0</v>
      </c>
      <c r="M11" s="74">
        <f t="shared" si="26"/>
        <v>0</v>
      </c>
      <c r="N11" s="74">
        <v>0</v>
      </c>
      <c r="O11" s="74">
        <v>0</v>
      </c>
      <c r="P11" s="74">
        <v>0</v>
      </c>
      <c r="Q11" s="74">
        <v>0</v>
      </c>
      <c r="R11" s="74">
        <v>0</v>
      </c>
      <c r="S11" s="74">
        <v>0</v>
      </c>
      <c r="T11" s="74">
        <v>0</v>
      </c>
      <c r="U11" s="74">
        <v>0</v>
      </c>
      <c r="V11" s="74">
        <v>0</v>
      </c>
      <c r="W11" s="74">
        <v>2.67</v>
      </c>
      <c r="X11" s="74">
        <v>0</v>
      </c>
      <c r="Y11" s="74">
        <v>0</v>
      </c>
      <c r="Z11" s="74">
        <v>0</v>
      </c>
      <c r="AA11" s="74">
        <v>0</v>
      </c>
      <c r="AB11" s="74">
        <v>0</v>
      </c>
      <c r="AC11" s="74">
        <v>0</v>
      </c>
      <c r="AD11" s="74">
        <v>0</v>
      </c>
      <c r="AE11" s="75">
        <v>0</v>
      </c>
      <c r="AF11" s="74">
        <f t="shared" si="0"/>
        <v>0</v>
      </c>
      <c r="AG11" s="74">
        <f t="shared" si="27"/>
        <v>0</v>
      </c>
      <c r="AH11" s="74">
        <f t="shared" si="28"/>
        <v>0</v>
      </c>
      <c r="AI11" s="75">
        <v>0</v>
      </c>
      <c r="AJ11" s="74">
        <f t="shared" si="29"/>
        <v>0</v>
      </c>
      <c r="AK11" s="74">
        <f t="shared" si="30"/>
        <v>0</v>
      </c>
      <c r="AL11" s="74">
        <f t="shared" si="31"/>
        <v>0</v>
      </c>
      <c r="AM11" s="75">
        <v>0</v>
      </c>
      <c r="AN11" s="74">
        <f t="shared" si="1"/>
        <v>0</v>
      </c>
      <c r="AO11" s="74">
        <f t="shared" si="2"/>
        <v>0</v>
      </c>
      <c r="AP11" s="74">
        <f t="shared" si="3"/>
        <v>0</v>
      </c>
      <c r="AQ11" s="75">
        <v>0</v>
      </c>
      <c r="AR11" s="74">
        <f t="shared" si="4"/>
        <v>0</v>
      </c>
      <c r="AS11" s="74">
        <f t="shared" si="5"/>
        <v>0</v>
      </c>
      <c r="AT11" s="74">
        <f t="shared" si="6"/>
        <v>0</v>
      </c>
      <c r="AU11" s="74">
        <v>0</v>
      </c>
      <c r="AV11" s="74">
        <v>0</v>
      </c>
      <c r="AW11" s="74">
        <v>0</v>
      </c>
      <c r="AX11" s="75">
        <v>0</v>
      </c>
      <c r="AY11" s="74">
        <f t="shared" si="7"/>
        <v>0</v>
      </c>
      <c r="AZ11" s="74">
        <f t="shared" si="8"/>
        <v>0</v>
      </c>
      <c r="BA11" s="74">
        <f t="shared" si="9"/>
        <v>0</v>
      </c>
      <c r="BB11" s="74">
        <v>0</v>
      </c>
      <c r="BC11" s="74">
        <f t="shared" si="10"/>
        <v>0</v>
      </c>
      <c r="BD11" s="74">
        <f t="shared" si="11"/>
        <v>0</v>
      </c>
      <c r="BE11" s="74">
        <f t="shared" si="12"/>
        <v>0</v>
      </c>
      <c r="BF11" s="75">
        <v>0.03</v>
      </c>
      <c r="BG11" s="74">
        <f t="shared" si="32"/>
        <v>0</v>
      </c>
      <c r="BH11" s="74">
        <f t="shared" si="33"/>
        <v>1.6500000000000001E-2</v>
      </c>
      <c r="BI11" s="74">
        <f t="shared" si="34"/>
        <v>1.35E-2</v>
      </c>
      <c r="BJ11" s="75">
        <v>0</v>
      </c>
      <c r="BK11" s="74">
        <f t="shared" si="13"/>
        <v>0</v>
      </c>
      <c r="BL11" s="74">
        <f t="shared" si="14"/>
        <v>0</v>
      </c>
      <c r="BM11" s="74">
        <f t="shared" si="15"/>
        <v>0</v>
      </c>
      <c r="BN11" s="74">
        <f t="shared" si="16"/>
        <v>0</v>
      </c>
      <c r="BO11" s="74">
        <f t="shared" si="17"/>
        <v>2.6865000000000001</v>
      </c>
      <c r="BP11" s="74">
        <f t="shared" si="18"/>
        <v>7.3499999999999996E-2</v>
      </c>
      <c r="BQ11" s="74">
        <f t="shared" si="19"/>
        <v>2.7600000000000002</v>
      </c>
      <c r="BR11" s="76"/>
      <c r="BS11" s="74">
        <f t="shared" si="20"/>
        <v>2.76</v>
      </c>
      <c r="BT11" s="74">
        <f t="shared" si="21"/>
        <v>0</v>
      </c>
      <c r="BU11" s="74"/>
      <c r="BV11" s="77">
        <f t="shared" si="22"/>
        <v>0</v>
      </c>
      <c r="BW11" s="77">
        <f t="shared" si="23"/>
        <v>0.97336956521739126</v>
      </c>
      <c r="BX11" s="77">
        <f t="shared" si="24"/>
        <v>2.6630434782608691E-2</v>
      </c>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row>
    <row r="12" spans="1:140" s="85" customFormat="1" x14ac:dyDescent="0.25">
      <c r="A12" s="72"/>
      <c r="B12" s="119">
        <v>9</v>
      </c>
      <c r="C12" s="88" t="s">
        <v>358</v>
      </c>
      <c r="D12" s="88" t="s">
        <v>44</v>
      </c>
      <c r="E12" s="73">
        <v>0</v>
      </c>
      <c r="F12" s="73">
        <v>0</v>
      </c>
      <c r="G12" s="73">
        <v>0</v>
      </c>
      <c r="H12" s="74">
        <v>0</v>
      </c>
      <c r="I12" s="74">
        <v>0</v>
      </c>
      <c r="J12" s="74">
        <v>0</v>
      </c>
      <c r="K12" s="75">
        <v>0</v>
      </c>
      <c r="L12" s="74">
        <f t="shared" si="25"/>
        <v>0</v>
      </c>
      <c r="M12" s="74">
        <f t="shared" si="26"/>
        <v>0</v>
      </c>
      <c r="N12" s="74">
        <v>0</v>
      </c>
      <c r="O12" s="74">
        <v>0</v>
      </c>
      <c r="P12" s="74">
        <v>0</v>
      </c>
      <c r="Q12" s="74">
        <v>0</v>
      </c>
      <c r="R12" s="74">
        <v>0</v>
      </c>
      <c r="S12" s="74">
        <v>102</v>
      </c>
      <c r="T12" s="74">
        <v>0</v>
      </c>
      <c r="U12" s="74">
        <v>0</v>
      </c>
      <c r="V12" s="74">
        <v>14</v>
      </c>
      <c r="W12" s="74">
        <v>0</v>
      </c>
      <c r="X12" s="74">
        <v>0</v>
      </c>
      <c r="Y12" s="74">
        <v>0</v>
      </c>
      <c r="Z12" s="74">
        <v>0</v>
      </c>
      <c r="AA12" s="74">
        <v>0</v>
      </c>
      <c r="AB12" s="74">
        <v>0</v>
      </c>
      <c r="AC12" s="74">
        <v>0</v>
      </c>
      <c r="AD12" s="74">
        <v>0</v>
      </c>
      <c r="AE12" s="75">
        <v>21</v>
      </c>
      <c r="AF12" s="74">
        <f t="shared" si="0"/>
        <v>0</v>
      </c>
      <c r="AG12" s="74">
        <f t="shared" si="27"/>
        <v>0</v>
      </c>
      <c r="AH12" s="74">
        <f t="shared" si="28"/>
        <v>21</v>
      </c>
      <c r="AI12" s="75">
        <v>0</v>
      </c>
      <c r="AJ12" s="74">
        <f t="shared" si="29"/>
        <v>0</v>
      </c>
      <c r="AK12" s="74">
        <f t="shared" si="30"/>
        <v>0</v>
      </c>
      <c r="AL12" s="74">
        <f t="shared" si="31"/>
        <v>0</v>
      </c>
      <c r="AM12" s="75">
        <v>0</v>
      </c>
      <c r="AN12" s="74">
        <f t="shared" si="1"/>
        <v>0</v>
      </c>
      <c r="AO12" s="74">
        <f t="shared" si="2"/>
        <v>0</v>
      </c>
      <c r="AP12" s="74">
        <f t="shared" si="3"/>
        <v>0</v>
      </c>
      <c r="AQ12" s="75">
        <v>0</v>
      </c>
      <c r="AR12" s="74">
        <f t="shared" si="4"/>
        <v>0</v>
      </c>
      <c r="AS12" s="74">
        <f t="shared" si="5"/>
        <v>0</v>
      </c>
      <c r="AT12" s="74">
        <f t="shared" si="6"/>
        <v>0</v>
      </c>
      <c r="AU12" s="74">
        <v>0</v>
      </c>
      <c r="AV12" s="74">
        <v>0</v>
      </c>
      <c r="AW12" s="74">
        <v>0</v>
      </c>
      <c r="AX12" s="75">
        <v>0</v>
      </c>
      <c r="AY12" s="74">
        <f t="shared" si="7"/>
        <v>0</v>
      </c>
      <c r="AZ12" s="74">
        <f t="shared" si="8"/>
        <v>0</v>
      </c>
      <c r="BA12" s="74">
        <f t="shared" si="9"/>
        <v>0</v>
      </c>
      <c r="BB12" s="74">
        <v>0</v>
      </c>
      <c r="BC12" s="74">
        <f t="shared" si="10"/>
        <v>0</v>
      </c>
      <c r="BD12" s="74">
        <f t="shared" si="11"/>
        <v>0</v>
      </c>
      <c r="BE12" s="74">
        <f t="shared" si="12"/>
        <v>0</v>
      </c>
      <c r="BF12" s="75">
        <v>3</v>
      </c>
      <c r="BG12" s="74">
        <f t="shared" si="32"/>
        <v>0</v>
      </c>
      <c r="BH12" s="74">
        <f t="shared" si="33"/>
        <v>1.6500000000000001</v>
      </c>
      <c r="BI12" s="74">
        <f t="shared" si="34"/>
        <v>1.35</v>
      </c>
      <c r="BJ12" s="75">
        <v>0</v>
      </c>
      <c r="BK12" s="74">
        <f t="shared" si="13"/>
        <v>0</v>
      </c>
      <c r="BL12" s="74">
        <f t="shared" si="14"/>
        <v>0</v>
      </c>
      <c r="BM12" s="74">
        <f t="shared" si="15"/>
        <v>0</v>
      </c>
      <c r="BN12" s="74">
        <f t="shared" si="16"/>
        <v>0</v>
      </c>
      <c r="BO12" s="74">
        <f t="shared" si="17"/>
        <v>117.65</v>
      </c>
      <c r="BP12" s="74">
        <f t="shared" si="18"/>
        <v>22.35</v>
      </c>
      <c r="BQ12" s="74">
        <f t="shared" si="19"/>
        <v>140</v>
      </c>
      <c r="BR12" s="76"/>
      <c r="BS12" s="74">
        <f t="shared" si="20"/>
        <v>140</v>
      </c>
      <c r="BT12" s="74">
        <f t="shared" si="21"/>
        <v>0</v>
      </c>
      <c r="BU12" s="74"/>
      <c r="BV12" s="192">
        <f t="shared" si="22"/>
        <v>0</v>
      </c>
      <c r="BW12" s="77">
        <f t="shared" si="23"/>
        <v>0.84035714285714291</v>
      </c>
      <c r="BX12" s="77">
        <f t="shared" si="24"/>
        <v>0.15964285714285714</v>
      </c>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row>
    <row r="13" spans="1:140" s="85" customFormat="1" x14ac:dyDescent="0.25">
      <c r="A13" s="72"/>
      <c r="B13" s="119">
        <v>10</v>
      </c>
      <c r="C13" s="88" t="s">
        <v>359</v>
      </c>
      <c r="D13" s="88" t="s">
        <v>46</v>
      </c>
      <c r="E13" s="73">
        <v>0</v>
      </c>
      <c r="F13" s="73">
        <v>0.66</v>
      </c>
      <c r="G13" s="73">
        <v>0</v>
      </c>
      <c r="H13" s="74">
        <v>0</v>
      </c>
      <c r="I13" s="74">
        <v>0</v>
      </c>
      <c r="J13" s="74">
        <v>0</v>
      </c>
      <c r="K13" s="75">
        <v>0</v>
      </c>
      <c r="L13" s="74">
        <f t="shared" si="25"/>
        <v>0</v>
      </c>
      <c r="M13" s="74">
        <f t="shared" si="26"/>
        <v>0</v>
      </c>
      <c r="N13" s="74">
        <v>0</v>
      </c>
      <c r="O13" s="74">
        <v>0</v>
      </c>
      <c r="P13" s="74">
        <v>0</v>
      </c>
      <c r="Q13" s="74">
        <v>0</v>
      </c>
      <c r="R13" s="74">
        <v>5.87</v>
      </c>
      <c r="S13" s="74">
        <v>12.03</v>
      </c>
      <c r="T13" s="74">
        <v>0</v>
      </c>
      <c r="U13" s="74">
        <v>0</v>
      </c>
      <c r="V13" s="74">
        <v>0</v>
      </c>
      <c r="W13" s="74">
        <v>0</v>
      </c>
      <c r="X13" s="74">
        <v>0</v>
      </c>
      <c r="Y13" s="74">
        <v>0</v>
      </c>
      <c r="Z13" s="74">
        <v>0</v>
      </c>
      <c r="AA13" s="74">
        <v>0</v>
      </c>
      <c r="AB13" s="74">
        <v>0</v>
      </c>
      <c r="AC13" s="74">
        <v>0</v>
      </c>
      <c r="AD13" s="74">
        <v>0</v>
      </c>
      <c r="AE13" s="75">
        <v>2.4</v>
      </c>
      <c r="AF13" s="74">
        <f t="shared" si="0"/>
        <v>0</v>
      </c>
      <c r="AG13" s="74">
        <f t="shared" si="27"/>
        <v>0</v>
      </c>
      <c r="AH13" s="74">
        <f t="shared" si="28"/>
        <v>2.4</v>
      </c>
      <c r="AI13" s="75">
        <v>0</v>
      </c>
      <c r="AJ13" s="74">
        <f t="shared" si="29"/>
        <v>0</v>
      </c>
      <c r="AK13" s="74">
        <f t="shared" si="30"/>
        <v>0</v>
      </c>
      <c r="AL13" s="74">
        <f t="shared" si="31"/>
        <v>0</v>
      </c>
      <c r="AM13" s="75">
        <v>0</v>
      </c>
      <c r="AN13" s="74">
        <f t="shared" si="1"/>
        <v>0</v>
      </c>
      <c r="AO13" s="74">
        <f t="shared" si="2"/>
        <v>0</v>
      </c>
      <c r="AP13" s="74">
        <f t="shared" si="3"/>
        <v>0</v>
      </c>
      <c r="AQ13" s="75">
        <v>0</v>
      </c>
      <c r="AR13" s="74">
        <f t="shared" si="4"/>
        <v>0</v>
      </c>
      <c r="AS13" s="74">
        <f t="shared" si="5"/>
        <v>0</v>
      </c>
      <c r="AT13" s="74">
        <f t="shared" si="6"/>
        <v>0</v>
      </c>
      <c r="AU13" s="74">
        <v>0</v>
      </c>
      <c r="AV13" s="74">
        <v>0</v>
      </c>
      <c r="AW13" s="74">
        <v>0</v>
      </c>
      <c r="AX13" s="75">
        <v>0</v>
      </c>
      <c r="AY13" s="74">
        <f t="shared" si="7"/>
        <v>0</v>
      </c>
      <c r="AZ13" s="74">
        <f t="shared" si="8"/>
        <v>0</v>
      </c>
      <c r="BA13" s="74">
        <f t="shared" si="9"/>
        <v>0</v>
      </c>
      <c r="BB13" s="74">
        <v>0</v>
      </c>
      <c r="BC13" s="74">
        <f t="shared" si="10"/>
        <v>0</v>
      </c>
      <c r="BD13" s="74">
        <f t="shared" si="11"/>
        <v>0</v>
      </c>
      <c r="BE13" s="74">
        <f t="shared" si="12"/>
        <v>0</v>
      </c>
      <c r="BF13" s="75">
        <v>0.28999999999999998</v>
      </c>
      <c r="BG13" s="74">
        <f t="shared" si="32"/>
        <v>0</v>
      </c>
      <c r="BH13" s="74">
        <f t="shared" si="33"/>
        <v>0.1595</v>
      </c>
      <c r="BI13" s="74">
        <f t="shared" si="34"/>
        <v>0.1305</v>
      </c>
      <c r="BJ13" s="75">
        <v>0</v>
      </c>
      <c r="BK13" s="74">
        <f t="shared" si="13"/>
        <v>0</v>
      </c>
      <c r="BL13" s="74">
        <f t="shared" si="14"/>
        <v>0</v>
      </c>
      <c r="BM13" s="74">
        <f t="shared" si="15"/>
        <v>0</v>
      </c>
      <c r="BN13" s="74">
        <f t="shared" si="16"/>
        <v>0</v>
      </c>
      <c r="BO13" s="74">
        <f t="shared" si="17"/>
        <v>18.0595</v>
      </c>
      <c r="BP13" s="74">
        <f t="shared" si="18"/>
        <v>3.1905000000000001</v>
      </c>
      <c r="BQ13" s="74">
        <f t="shared" si="19"/>
        <v>21.25</v>
      </c>
      <c r="BR13" s="76"/>
      <c r="BS13" s="74">
        <f t="shared" si="20"/>
        <v>21.249999999999996</v>
      </c>
      <c r="BT13" s="74">
        <f t="shared" si="21"/>
        <v>0</v>
      </c>
      <c r="BU13" s="74"/>
      <c r="BV13" s="77">
        <f t="shared" si="22"/>
        <v>0</v>
      </c>
      <c r="BW13" s="77">
        <f t="shared" si="23"/>
        <v>0.84985882352941178</v>
      </c>
      <c r="BX13" s="77">
        <f t="shared" si="24"/>
        <v>0.15014117647058825</v>
      </c>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row>
    <row r="14" spans="1:140" s="85" customFormat="1" x14ac:dyDescent="0.25">
      <c r="A14" s="80" t="s">
        <v>582</v>
      </c>
      <c r="B14" s="120">
        <v>11</v>
      </c>
      <c r="C14" s="81" t="s">
        <v>360</v>
      </c>
      <c r="D14" s="81" t="s">
        <v>274</v>
      </c>
      <c r="E14" s="82">
        <v>0</v>
      </c>
      <c r="F14" s="82">
        <v>0</v>
      </c>
      <c r="G14" s="82">
        <v>0</v>
      </c>
      <c r="H14" s="83">
        <v>0</v>
      </c>
      <c r="I14" s="83">
        <v>0</v>
      </c>
      <c r="J14" s="83">
        <v>0</v>
      </c>
      <c r="K14" s="84">
        <v>0</v>
      </c>
      <c r="L14" s="83">
        <f t="shared" si="25"/>
        <v>0</v>
      </c>
      <c r="M14" s="83">
        <f t="shared" si="26"/>
        <v>0</v>
      </c>
      <c r="N14" s="83">
        <v>0</v>
      </c>
      <c r="O14" s="83">
        <v>0</v>
      </c>
      <c r="P14" s="83">
        <v>0</v>
      </c>
      <c r="Q14" s="83">
        <v>0</v>
      </c>
      <c r="R14" s="83">
        <v>0</v>
      </c>
      <c r="S14" s="83">
        <v>0</v>
      </c>
      <c r="T14" s="83">
        <v>0</v>
      </c>
      <c r="U14" s="83">
        <v>0</v>
      </c>
      <c r="V14" s="83">
        <v>0</v>
      </c>
      <c r="W14" s="83">
        <v>0</v>
      </c>
      <c r="X14" s="83">
        <v>0</v>
      </c>
      <c r="Y14" s="83">
        <v>0</v>
      </c>
      <c r="Z14" s="83">
        <v>0</v>
      </c>
      <c r="AA14" s="83">
        <v>0</v>
      </c>
      <c r="AB14" s="83">
        <v>0</v>
      </c>
      <c r="AC14" s="83">
        <v>0</v>
      </c>
      <c r="AD14" s="83">
        <v>0</v>
      </c>
      <c r="AE14" s="84">
        <v>0</v>
      </c>
      <c r="AF14" s="83">
        <f t="shared" si="0"/>
        <v>0</v>
      </c>
      <c r="AG14" s="83">
        <f t="shared" si="27"/>
        <v>0</v>
      </c>
      <c r="AH14" s="83">
        <f t="shared" si="28"/>
        <v>0</v>
      </c>
      <c r="AI14" s="84">
        <v>0</v>
      </c>
      <c r="AJ14" s="83">
        <f t="shared" si="29"/>
        <v>0</v>
      </c>
      <c r="AK14" s="83">
        <f t="shared" si="30"/>
        <v>0</v>
      </c>
      <c r="AL14" s="83">
        <f t="shared" si="31"/>
        <v>0</v>
      </c>
      <c r="AM14" s="84">
        <v>0</v>
      </c>
      <c r="AN14" s="83">
        <f t="shared" si="1"/>
        <v>0</v>
      </c>
      <c r="AO14" s="83">
        <f t="shared" si="2"/>
        <v>0</v>
      </c>
      <c r="AP14" s="83">
        <f t="shared" si="3"/>
        <v>0</v>
      </c>
      <c r="AQ14" s="84">
        <v>0</v>
      </c>
      <c r="AR14" s="83">
        <f t="shared" si="4"/>
        <v>0</v>
      </c>
      <c r="AS14" s="83">
        <f t="shared" si="5"/>
        <v>0</v>
      </c>
      <c r="AT14" s="83">
        <f t="shared" si="6"/>
        <v>0</v>
      </c>
      <c r="AU14" s="83">
        <v>0</v>
      </c>
      <c r="AV14" s="83">
        <v>0</v>
      </c>
      <c r="AW14" s="83">
        <v>0</v>
      </c>
      <c r="AX14" s="84">
        <v>0</v>
      </c>
      <c r="AY14" s="83">
        <f t="shared" si="7"/>
        <v>0</v>
      </c>
      <c r="AZ14" s="83">
        <f t="shared" si="8"/>
        <v>0</v>
      </c>
      <c r="BA14" s="83">
        <f t="shared" si="9"/>
        <v>0</v>
      </c>
      <c r="BB14" s="83">
        <v>0</v>
      </c>
      <c r="BC14" s="83">
        <f t="shared" si="10"/>
        <v>0</v>
      </c>
      <c r="BD14" s="83">
        <f t="shared" si="11"/>
        <v>0</v>
      </c>
      <c r="BE14" s="83">
        <f t="shared" si="12"/>
        <v>0</v>
      </c>
      <c r="BF14" s="84">
        <v>0</v>
      </c>
      <c r="BG14" s="83">
        <f t="shared" si="32"/>
        <v>0</v>
      </c>
      <c r="BH14" s="83">
        <f t="shared" si="33"/>
        <v>0</v>
      </c>
      <c r="BI14" s="83">
        <f t="shared" si="34"/>
        <v>0</v>
      </c>
      <c r="BJ14" s="84">
        <v>0</v>
      </c>
      <c r="BK14" s="83">
        <f t="shared" si="13"/>
        <v>0</v>
      </c>
      <c r="BL14" s="83">
        <f t="shared" si="14"/>
        <v>0</v>
      </c>
      <c r="BM14" s="83">
        <f t="shared" si="15"/>
        <v>0</v>
      </c>
      <c r="BN14" s="83">
        <f t="shared" si="16"/>
        <v>0</v>
      </c>
      <c r="BO14" s="83">
        <f t="shared" si="17"/>
        <v>0</v>
      </c>
      <c r="BP14" s="83">
        <f t="shared" si="18"/>
        <v>0</v>
      </c>
      <c r="BQ14" s="83">
        <f t="shared" si="19"/>
        <v>0</v>
      </c>
      <c r="BS14" s="83">
        <f t="shared" si="20"/>
        <v>0</v>
      </c>
      <c r="BT14" s="83">
        <f t="shared" si="21"/>
        <v>0</v>
      </c>
      <c r="BU14" s="83"/>
      <c r="BV14" s="86">
        <f t="shared" si="22"/>
        <v>0</v>
      </c>
      <c r="BW14" s="86">
        <f t="shared" si="23"/>
        <v>0</v>
      </c>
      <c r="BX14" s="86">
        <f t="shared" si="24"/>
        <v>0</v>
      </c>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row>
    <row r="15" spans="1:140" s="85" customFormat="1" x14ac:dyDescent="0.25">
      <c r="A15" s="72"/>
      <c r="B15" s="119">
        <v>12</v>
      </c>
      <c r="C15" s="88" t="s">
        <v>485</v>
      </c>
      <c r="D15" s="88" t="s">
        <v>47</v>
      </c>
      <c r="E15" s="73">
        <v>0</v>
      </c>
      <c r="F15" s="73">
        <v>1.74</v>
      </c>
      <c r="G15" s="73">
        <v>0</v>
      </c>
      <c r="H15" s="74">
        <v>7.5</v>
      </c>
      <c r="I15" s="74">
        <v>0</v>
      </c>
      <c r="J15" s="74">
        <v>0</v>
      </c>
      <c r="K15" s="75">
        <v>0</v>
      </c>
      <c r="L15" s="74">
        <f t="shared" si="25"/>
        <v>0</v>
      </c>
      <c r="M15" s="74">
        <f t="shared" si="26"/>
        <v>0</v>
      </c>
      <c r="N15" s="74">
        <v>0.89</v>
      </c>
      <c r="O15" s="74">
        <v>0</v>
      </c>
      <c r="P15" s="74">
        <v>50</v>
      </c>
      <c r="Q15" s="74">
        <v>8</v>
      </c>
      <c r="R15" s="74">
        <v>0</v>
      </c>
      <c r="S15" s="74">
        <v>40</v>
      </c>
      <c r="T15" s="74">
        <v>0</v>
      </c>
      <c r="U15" s="74">
        <v>0</v>
      </c>
      <c r="V15" s="74">
        <v>0</v>
      </c>
      <c r="W15" s="74">
        <v>5.81</v>
      </c>
      <c r="X15" s="74">
        <v>0</v>
      </c>
      <c r="Y15" s="74">
        <v>0</v>
      </c>
      <c r="Z15" s="74">
        <v>0</v>
      </c>
      <c r="AA15" s="74">
        <v>0</v>
      </c>
      <c r="AB15" s="74">
        <v>0</v>
      </c>
      <c r="AC15" s="74">
        <v>0</v>
      </c>
      <c r="AD15" s="74">
        <v>0</v>
      </c>
      <c r="AE15" s="75">
        <v>26</v>
      </c>
      <c r="AF15" s="74">
        <f t="shared" si="0"/>
        <v>0</v>
      </c>
      <c r="AG15" s="74">
        <f t="shared" si="27"/>
        <v>0</v>
      </c>
      <c r="AH15" s="74">
        <f t="shared" si="28"/>
        <v>26</v>
      </c>
      <c r="AI15" s="75">
        <v>0</v>
      </c>
      <c r="AJ15" s="74">
        <f t="shared" si="29"/>
        <v>0</v>
      </c>
      <c r="AK15" s="74">
        <f t="shared" si="30"/>
        <v>0</v>
      </c>
      <c r="AL15" s="74">
        <f t="shared" si="31"/>
        <v>0</v>
      </c>
      <c r="AM15" s="75">
        <v>0</v>
      </c>
      <c r="AN15" s="74">
        <f t="shared" si="1"/>
        <v>0</v>
      </c>
      <c r="AO15" s="74">
        <f t="shared" si="2"/>
        <v>0</v>
      </c>
      <c r="AP15" s="74">
        <f t="shared" si="3"/>
        <v>0</v>
      </c>
      <c r="AQ15" s="75">
        <v>6.31</v>
      </c>
      <c r="AR15" s="74">
        <f t="shared" si="4"/>
        <v>3.1549999999999998</v>
      </c>
      <c r="AS15" s="74">
        <f t="shared" si="5"/>
        <v>1.5774999999999999</v>
      </c>
      <c r="AT15" s="74">
        <f t="shared" si="6"/>
        <v>1.5774999999999999</v>
      </c>
      <c r="AU15" s="74">
        <v>0</v>
      </c>
      <c r="AV15" s="74">
        <v>0</v>
      </c>
      <c r="AW15" s="74">
        <v>0</v>
      </c>
      <c r="AX15" s="75">
        <v>0</v>
      </c>
      <c r="AY15" s="74">
        <f t="shared" si="7"/>
        <v>0</v>
      </c>
      <c r="AZ15" s="74">
        <f t="shared" si="8"/>
        <v>0</v>
      </c>
      <c r="BA15" s="74">
        <f t="shared" si="9"/>
        <v>0</v>
      </c>
      <c r="BB15" s="74">
        <v>0</v>
      </c>
      <c r="BC15" s="74">
        <f t="shared" si="10"/>
        <v>0</v>
      </c>
      <c r="BD15" s="74">
        <f t="shared" si="11"/>
        <v>0</v>
      </c>
      <c r="BE15" s="74">
        <f t="shared" si="12"/>
        <v>0</v>
      </c>
      <c r="BF15" s="75">
        <v>3.1</v>
      </c>
      <c r="BG15" s="74">
        <f t="shared" si="32"/>
        <v>0</v>
      </c>
      <c r="BH15" s="74">
        <f t="shared" si="33"/>
        <v>1.7050000000000003</v>
      </c>
      <c r="BI15" s="74">
        <f t="shared" si="34"/>
        <v>1.395</v>
      </c>
      <c r="BJ15" s="75">
        <v>0</v>
      </c>
      <c r="BK15" s="74">
        <f t="shared" si="13"/>
        <v>0</v>
      </c>
      <c r="BL15" s="74">
        <f t="shared" si="14"/>
        <v>0</v>
      </c>
      <c r="BM15" s="74">
        <f t="shared" si="15"/>
        <v>0</v>
      </c>
      <c r="BN15" s="74">
        <f t="shared" si="16"/>
        <v>3.1549999999999998</v>
      </c>
      <c r="BO15" s="74">
        <f t="shared" si="17"/>
        <v>107.0925</v>
      </c>
      <c r="BP15" s="74">
        <f t="shared" si="18"/>
        <v>39.102500000000006</v>
      </c>
      <c r="BQ15" s="74">
        <f t="shared" si="19"/>
        <v>149.35000000000002</v>
      </c>
      <c r="BR15" s="76"/>
      <c r="BS15" s="74">
        <f t="shared" si="20"/>
        <v>149.35</v>
      </c>
      <c r="BT15" s="74">
        <f t="shared" si="21"/>
        <v>0</v>
      </c>
      <c r="BU15" s="74"/>
      <c r="BV15" s="77">
        <f t="shared" si="22"/>
        <v>2.1124874455975891E-2</v>
      </c>
      <c r="BW15" s="77">
        <f t="shared" si="23"/>
        <v>0.71705724807499149</v>
      </c>
      <c r="BX15" s="77">
        <f t="shared" si="24"/>
        <v>0.26181787746903246</v>
      </c>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row>
    <row r="16" spans="1:140" s="85" customFormat="1" x14ac:dyDescent="0.25">
      <c r="A16" s="72"/>
      <c r="B16" s="119">
        <v>13</v>
      </c>
      <c r="C16" s="88" t="s">
        <v>585</v>
      </c>
      <c r="D16" s="88" t="s">
        <v>48</v>
      </c>
      <c r="E16" s="73">
        <v>0</v>
      </c>
      <c r="F16" s="73">
        <v>1.31</v>
      </c>
      <c r="G16" s="73">
        <v>0</v>
      </c>
      <c r="H16" s="74">
        <v>0</v>
      </c>
      <c r="I16" s="74">
        <v>0</v>
      </c>
      <c r="J16" s="74">
        <v>0</v>
      </c>
      <c r="K16" s="75">
        <v>0</v>
      </c>
      <c r="L16" s="74">
        <f t="shared" si="25"/>
        <v>0</v>
      </c>
      <c r="M16" s="74">
        <f t="shared" si="26"/>
        <v>0</v>
      </c>
      <c r="N16" s="74">
        <v>0</v>
      </c>
      <c r="O16" s="74">
        <v>0</v>
      </c>
      <c r="P16" s="74">
        <v>12.27</v>
      </c>
      <c r="Q16" s="74">
        <v>6.94</v>
      </c>
      <c r="R16" s="74">
        <v>0</v>
      </c>
      <c r="S16" s="74">
        <v>0</v>
      </c>
      <c r="T16" s="74">
        <v>0</v>
      </c>
      <c r="U16" s="74">
        <v>0</v>
      </c>
      <c r="V16" s="74">
        <v>0</v>
      </c>
      <c r="W16" s="74">
        <v>0</v>
      </c>
      <c r="X16" s="74">
        <v>0</v>
      </c>
      <c r="Y16" s="74">
        <v>0</v>
      </c>
      <c r="Z16" s="74">
        <v>0</v>
      </c>
      <c r="AA16" s="74">
        <v>0</v>
      </c>
      <c r="AB16" s="74">
        <v>0</v>
      </c>
      <c r="AC16" s="74">
        <v>0</v>
      </c>
      <c r="AD16" s="74">
        <v>0</v>
      </c>
      <c r="AE16" s="75">
        <v>0</v>
      </c>
      <c r="AF16" s="74">
        <f t="shared" si="0"/>
        <v>0</v>
      </c>
      <c r="AG16" s="74">
        <f t="shared" si="27"/>
        <v>0</v>
      </c>
      <c r="AH16" s="74">
        <f t="shared" si="28"/>
        <v>0</v>
      </c>
      <c r="AI16" s="75">
        <v>0</v>
      </c>
      <c r="AJ16" s="74">
        <f t="shared" si="29"/>
        <v>0</v>
      </c>
      <c r="AK16" s="74">
        <f t="shared" si="30"/>
        <v>0</v>
      </c>
      <c r="AL16" s="74">
        <f t="shared" si="31"/>
        <v>0</v>
      </c>
      <c r="AM16" s="75">
        <v>0</v>
      </c>
      <c r="AN16" s="74">
        <f t="shared" si="1"/>
        <v>0</v>
      </c>
      <c r="AO16" s="74">
        <f t="shared" si="2"/>
        <v>0</v>
      </c>
      <c r="AP16" s="74">
        <f t="shared" si="3"/>
        <v>0</v>
      </c>
      <c r="AQ16" s="75">
        <v>0</v>
      </c>
      <c r="AR16" s="74">
        <f t="shared" si="4"/>
        <v>0</v>
      </c>
      <c r="AS16" s="74">
        <f t="shared" si="5"/>
        <v>0</v>
      </c>
      <c r="AT16" s="74">
        <f t="shared" si="6"/>
        <v>0</v>
      </c>
      <c r="AU16" s="74">
        <v>0</v>
      </c>
      <c r="AV16" s="74">
        <v>0</v>
      </c>
      <c r="AW16" s="74">
        <v>0</v>
      </c>
      <c r="AX16" s="75">
        <v>0</v>
      </c>
      <c r="AY16" s="74">
        <f t="shared" si="7"/>
        <v>0</v>
      </c>
      <c r="AZ16" s="74">
        <f t="shared" si="8"/>
        <v>0</v>
      </c>
      <c r="BA16" s="74">
        <f t="shared" si="9"/>
        <v>0</v>
      </c>
      <c r="BB16" s="74">
        <v>0</v>
      </c>
      <c r="BC16" s="74">
        <f t="shared" si="10"/>
        <v>0</v>
      </c>
      <c r="BD16" s="74">
        <f t="shared" si="11"/>
        <v>0</v>
      </c>
      <c r="BE16" s="74">
        <f t="shared" si="12"/>
        <v>0</v>
      </c>
      <c r="BF16" s="75">
        <v>0.64</v>
      </c>
      <c r="BG16" s="74">
        <f t="shared" si="32"/>
        <v>0</v>
      </c>
      <c r="BH16" s="74">
        <f t="shared" si="33"/>
        <v>0.35200000000000004</v>
      </c>
      <c r="BI16" s="74">
        <f t="shared" si="34"/>
        <v>0.28800000000000003</v>
      </c>
      <c r="BJ16" s="75">
        <v>0</v>
      </c>
      <c r="BK16" s="74">
        <f t="shared" si="13"/>
        <v>0</v>
      </c>
      <c r="BL16" s="74">
        <f t="shared" si="14"/>
        <v>0</v>
      </c>
      <c r="BM16" s="74">
        <f t="shared" si="15"/>
        <v>0</v>
      </c>
      <c r="BN16" s="74">
        <f t="shared" si="16"/>
        <v>0</v>
      </c>
      <c r="BO16" s="74">
        <f t="shared" si="17"/>
        <v>19.562000000000001</v>
      </c>
      <c r="BP16" s="74">
        <f t="shared" si="18"/>
        <v>1.5980000000000001</v>
      </c>
      <c r="BQ16" s="74">
        <f t="shared" si="19"/>
        <v>21.16</v>
      </c>
      <c r="BR16" s="76"/>
      <c r="BS16" s="74">
        <f t="shared" si="20"/>
        <v>21.16</v>
      </c>
      <c r="BT16" s="74">
        <f t="shared" si="21"/>
        <v>0</v>
      </c>
      <c r="BU16" s="74"/>
      <c r="BV16" s="77">
        <f t="shared" si="22"/>
        <v>0</v>
      </c>
      <c r="BW16" s="77">
        <f t="shared" si="23"/>
        <v>0.9244801512287335</v>
      </c>
      <c r="BX16" s="77">
        <f t="shared" si="24"/>
        <v>7.5519848771266551E-2</v>
      </c>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row>
    <row r="17" spans="1:140" s="85" customFormat="1" x14ac:dyDescent="0.25">
      <c r="A17" s="72"/>
      <c r="B17" s="89">
        <v>14</v>
      </c>
      <c r="C17" s="90" t="s">
        <v>586</v>
      </c>
      <c r="D17" s="90" t="s">
        <v>506</v>
      </c>
      <c r="E17" s="91">
        <v>0</v>
      </c>
      <c r="F17" s="91">
        <v>0.56000000000000005</v>
      </c>
      <c r="G17" s="91">
        <v>0</v>
      </c>
      <c r="H17" s="92">
        <v>0</v>
      </c>
      <c r="I17" s="92">
        <v>0</v>
      </c>
      <c r="J17" s="92">
        <v>0</v>
      </c>
      <c r="K17" s="93">
        <v>0</v>
      </c>
      <c r="L17" s="92">
        <f t="shared" si="25"/>
        <v>0</v>
      </c>
      <c r="M17" s="92">
        <f t="shared" si="26"/>
        <v>0</v>
      </c>
      <c r="N17" s="92">
        <v>0</v>
      </c>
      <c r="O17" s="92">
        <v>0</v>
      </c>
      <c r="P17" s="92">
        <v>18</v>
      </c>
      <c r="Q17" s="92">
        <v>61</v>
      </c>
      <c r="R17" s="92">
        <v>0</v>
      </c>
      <c r="S17" s="92">
        <v>62</v>
      </c>
      <c r="T17" s="92">
        <v>0</v>
      </c>
      <c r="U17" s="92">
        <v>0</v>
      </c>
      <c r="V17" s="92">
        <v>0</v>
      </c>
      <c r="W17" s="92">
        <v>0</v>
      </c>
      <c r="X17" s="92">
        <v>1.2</v>
      </c>
      <c r="Y17" s="92">
        <v>0</v>
      </c>
      <c r="Z17" s="92">
        <v>0</v>
      </c>
      <c r="AA17" s="92">
        <v>0</v>
      </c>
      <c r="AB17" s="92">
        <v>0</v>
      </c>
      <c r="AC17" s="92">
        <v>0</v>
      </c>
      <c r="AD17" s="92">
        <v>0</v>
      </c>
      <c r="AE17" s="93">
        <v>19.100000000000001</v>
      </c>
      <c r="AF17" s="92">
        <f t="shared" si="0"/>
        <v>0</v>
      </c>
      <c r="AG17" s="92">
        <f t="shared" si="27"/>
        <v>0</v>
      </c>
      <c r="AH17" s="92">
        <f t="shared" si="28"/>
        <v>19.100000000000001</v>
      </c>
      <c r="AI17" s="93">
        <v>0</v>
      </c>
      <c r="AJ17" s="92">
        <f t="shared" si="29"/>
        <v>0</v>
      </c>
      <c r="AK17" s="92">
        <f t="shared" si="30"/>
        <v>0</v>
      </c>
      <c r="AL17" s="92">
        <f t="shared" si="31"/>
        <v>0</v>
      </c>
      <c r="AM17" s="93">
        <v>0</v>
      </c>
      <c r="AN17" s="92">
        <f t="shared" si="1"/>
        <v>0</v>
      </c>
      <c r="AO17" s="92">
        <f t="shared" si="2"/>
        <v>0</v>
      </c>
      <c r="AP17" s="92">
        <f t="shared" si="3"/>
        <v>0</v>
      </c>
      <c r="AQ17" s="93">
        <v>0</v>
      </c>
      <c r="AR17" s="92">
        <f t="shared" si="4"/>
        <v>0</v>
      </c>
      <c r="AS17" s="92">
        <f t="shared" si="5"/>
        <v>0</v>
      </c>
      <c r="AT17" s="92">
        <f t="shared" si="6"/>
        <v>0</v>
      </c>
      <c r="AU17" s="92">
        <v>0</v>
      </c>
      <c r="AV17" s="92">
        <v>0</v>
      </c>
      <c r="AW17" s="92">
        <v>0</v>
      </c>
      <c r="AX17" s="93">
        <v>0</v>
      </c>
      <c r="AY17" s="92">
        <f t="shared" si="7"/>
        <v>0</v>
      </c>
      <c r="AZ17" s="92">
        <f t="shared" si="8"/>
        <v>0</v>
      </c>
      <c r="BA17" s="92">
        <f t="shared" si="9"/>
        <v>0</v>
      </c>
      <c r="BB17" s="92">
        <v>0</v>
      </c>
      <c r="BC17" s="74">
        <f t="shared" si="10"/>
        <v>0</v>
      </c>
      <c r="BD17" s="74">
        <f t="shared" si="11"/>
        <v>0</v>
      </c>
      <c r="BE17" s="74">
        <f t="shared" si="12"/>
        <v>0</v>
      </c>
      <c r="BF17" s="93">
        <v>1</v>
      </c>
      <c r="BG17" s="92">
        <f t="shared" si="32"/>
        <v>0</v>
      </c>
      <c r="BH17" s="92">
        <f t="shared" si="33"/>
        <v>0.55000000000000004</v>
      </c>
      <c r="BI17" s="92">
        <f t="shared" si="34"/>
        <v>0.45</v>
      </c>
      <c r="BJ17" s="93">
        <v>2.1853228478129889</v>
      </c>
      <c r="BK17" s="92">
        <f t="shared" si="13"/>
        <v>0</v>
      </c>
      <c r="BL17" s="92">
        <f t="shared" si="14"/>
        <v>1.201927566297144</v>
      </c>
      <c r="BM17" s="92">
        <f t="shared" si="15"/>
        <v>0.98339528151584499</v>
      </c>
      <c r="BN17" s="74">
        <f t="shared" si="16"/>
        <v>0</v>
      </c>
      <c r="BO17" s="74">
        <f t="shared" si="17"/>
        <v>143.95192756629714</v>
      </c>
      <c r="BP17" s="74">
        <f t="shared" si="18"/>
        <v>21.093395281515843</v>
      </c>
      <c r="BQ17" s="92">
        <f t="shared" si="19"/>
        <v>165.045322847813</v>
      </c>
      <c r="BR17" s="94"/>
      <c r="BS17" s="92">
        <f t="shared" si="20"/>
        <v>165.04532284781297</v>
      </c>
      <c r="BT17" s="92">
        <f t="shared" si="21"/>
        <v>0</v>
      </c>
      <c r="BU17" s="92"/>
      <c r="BV17" s="95">
        <f t="shared" si="22"/>
        <v>0</v>
      </c>
      <c r="BW17" s="95">
        <f t="shared" si="23"/>
        <v>0.87219634632745147</v>
      </c>
      <c r="BX17" s="95">
        <f t="shared" si="24"/>
        <v>0.12780365367254848</v>
      </c>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row>
    <row r="18" spans="1:140" s="85" customFormat="1" x14ac:dyDescent="0.25">
      <c r="A18" s="72"/>
      <c r="B18" s="119">
        <v>15</v>
      </c>
      <c r="C18" s="88" t="s">
        <v>587</v>
      </c>
      <c r="D18" s="88" t="s">
        <v>49</v>
      </c>
      <c r="E18" s="73">
        <v>0</v>
      </c>
      <c r="F18" s="73">
        <v>5.4</v>
      </c>
      <c r="G18" s="73">
        <v>16.829999999999998</v>
      </c>
      <c r="H18" s="74">
        <v>0</v>
      </c>
      <c r="I18" s="74">
        <v>0</v>
      </c>
      <c r="J18" s="74">
        <v>0</v>
      </c>
      <c r="K18" s="75">
        <v>197</v>
      </c>
      <c r="L18" s="74">
        <f t="shared" si="25"/>
        <v>108.35000000000001</v>
      </c>
      <c r="M18" s="74">
        <f t="shared" si="26"/>
        <v>88.65</v>
      </c>
      <c r="N18" s="74">
        <v>0</v>
      </c>
      <c r="O18" s="74">
        <v>0</v>
      </c>
      <c r="P18" s="74">
        <v>0</v>
      </c>
      <c r="Q18" s="74">
        <v>0</v>
      </c>
      <c r="R18" s="74">
        <v>33</v>
      </c>
      <c r="S18" s="74">
        <v>0.7</v>
      </c>
      <c r="T18" s="74">
        <v>0</v>
      </c>
      <c r="U18" s="74">
        <v>0</v>
      </c>
      <c r="V18" s="74">
        <v>0</v>
      </c>
      <c r="W18" s="74">
        <v>0.53</v>
      </c>
      <c r="X18" s="74">
        <v>0</v>
      </c>
      <c r="Y18" s="74">
        <v>0</v>
      </c>
      <c r="Z18" s="74">
        <v>0</v>
      </c>
      <c r="AA18" s="74">
        <v>0</v>
      </c>
      <c r="AB18" s="74">
        <v>0</v>
      </c>
      <c r="AC18" s="74">
        <v>0</v>
      </c>
      <c r="AD18" s="74">
        <v>0</v>
      </c>
      <c r="AE18" s="75">
        <v>19.32</v>
      </c>
      <c r="AF18" s="74">
        <f t="shared" si="0"/>
        <v>0</v>
      </c>
      <c r="AG18" s="74">
        <f t="shared" si="27"/>
        <v>0</v>
      </c>
      <c r="AH18" s="74">
        <f t="shared" si="28"/>
        <v>19.32</v>
      </c>
      <c r="AI18" s="75">
        <v>0</v>
      </c>
      <c r="AJ18" s="74">
        <f t="shared" si="29"/>
        <v>0</v>
      </c>
      <c r="AK18" s="74">
        <f t="shared" si="30"/>
        <v>0</v>
      </c>
      <c r="AL18" s="74">
        <f t="shared" si="31"/>
        <v>0</v>
      </c>
      <c r="AM18" s="75">
        <v>0</v>
      </c>
      <c r="AN18" s="74">
        <f t="shared" si="1"/>
        <v>0</v>
      </c>
      <c r="AO18" s="74">
        <f t="shared" si="2"/>
        <v>0</v>
      </c>
      <c r="AP18" s="74">
        <f t="shared" si="3"/>
        <v>0</v>
      </c>
      <c r="AQ18" s="75">
        <v>24</v>
      </c>
      <c r="AR18" s="74">
        <f t="shared" si="4"/>
        <v>12</v>
      </c>
      <c r="AS18" s="74">
        <f t="shared" si="5"/>
        <v>6</v>
      </c>
      <c r="AT18" s="74">
        <f t="shared" si="6"/>
        <v>6</v>
      </c>
      <c r="AU18" s="74">
        <v>0</v>
      </c>
      <c r="AV18" s="74">
        <v>0</v>
      </c>
      <c r="AW18" s="74">
        <v>10.705882352941176</v>
      </c>
      <c r="AX18" s="75">
        <v>0</v>
      </c>
      <c r="AY18" s="74">
        <f t="shared" si="7"/>
        <v>0</v>
      </c>
      <c r="AZ18" s="74">
        <f t="shared" si="8"/>
        <v>0</v>
      </c>
      <c r="BA18" s="74">
        <f t="shared" si="9"/>
        <v>0</v>
      </c>
      <c r="BB18" s="74">
        <v>0</v>
      </c>
      <c r="BC18" s="74">
        <f t="shared" si="10"/>
        <v>0</v>
      </c>
      <c r="BD18" s="74">
        <f t="shared" si="11"/>
        <v>0</v>
      </c>
      <c r="BE18" s="74">
        <f t="shared" si="12"/>
        <v>0</v>
      </c>
      <c r="BF18" s="75">
        <v>8.44</v>
      </c>
      <c r="BG18" s="74">
        <f t="shared" si="32"/>
        <v>0</v>
      </c>
      <c r="BH18" s="74">
        <f t="shared" si="33"/>
        <v>4.6420000000000003</v>
      </c>
      <c r="BI18" s="74">
        <f t="shared" si="34"/>
        <v>3.798</v>
      </c>
      <c r="BJ18" s="75">
        <v>0</v>
      </c>
      <c r="BK18" s="74">
        <f t="shared" si="13"/>
        <v>0</v>
      </c>
      <c r="BL18" s="74">
        <f t="shared" si="14"/>
        <v>0</v>
      </c>
      <c r="BM18" s="74">
        <f t="shared" si="15"/>
        <v>0</v>
      </c>
      <c r="BN18" s="74">
        <f t="shared" si="16"/>
        <v>12</v>
      </c>
      <c r="BO18" s="74">
        <f t="shared" si="17"/>
        <v>163.9278823529412</v>
      </c>
      <c r="BP18" s="74">
        <f t="shared" si="18"/>
        <v>139.99799999999999</v>
      </c>
      <c r="BQ18" s="74">
        <f t="shared" si="19"/>
        <v>315.92588235294119</v>
      </c>
      <c r="BR18" s="76"/>
      <c r="BS18" s="74">
        <f t="shared" si="20"/>
        <v>315.92588235294113</v>
      </c>
      <c r="BT18" s="74">
        <f t="shared" si="21"/>
        <v>0</v>
      </c>
      <c r="BU18" s="74"/>
      <c r="BV18" s="77">
        <f t="shared" si="22"/>
        <v>3.7983592577559143E-2</v>
      </c>
      <c r="BW18" s="77">
        <f t="shared" si="23"/>
        <v>0.5188808246163471</v>
      </c>
      <c r="BX18" s="77">
        <f t="shared" si="24"/>
        <v>0.44313558280609372</v>
      </c>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row>
    <row r="19" spans="1:140" s="85" customFormat="1" x14ac:dyDescent="0.25">
      <c r="A19" s="72"/>
      <c r="B19" s="119">
        <v>16</v>
      </c>
      <c r="C19" s="88" t="s">
        <v>361</v>
      </c>
      <c r="D19" s="88" t="s">
        <v>588</v>
      </c>
      <c r="E19" s="73">
        <v>0</v>
      </c>
      <c r="F19" s="73">
        <v>1.4</v>
      </c>
      <c r="G19" s="73">
        <v>0</v>
      </c>
      <c r="H19" s="74">
        <v>0</v>
      </c>
      <c r="I19" s="74">
        <v>0</v>
      </c>
      <c r="J19" s="74">
        <v>0</v>
      </c>
      <c r="K19" s="75">
        <v>0</v>
      </c>
      <c r="L19" s="74">
        <f t="shared" si="25"/>
        <v>0</v>
      </c>
      <c r="M19" s="74">
        <f t="shared" si="26"/>
        <v>0</v>
      </c>
      <c r="N19" s="74">
        <v>0</v>
      </c>
      <c r="O19" s="74">
        <v>0</v>
      </c>
      <c r="P19" s="74">
        <v>0</v>
      </c>
      <c r="Q19" s="74">
        <v>0</v>
      </c>
      <c r="R19" s="74">
        <v>0</v>
      </c>
      <c r="S19" s="74">
        <v>0</v>
      </c>
      <c r="T19" s="74">
        <v>0</v>
      </c>
      <c r="U19" s="74">
        <v>0</v>
      </c>
      <c r="V19" s="74">
        <v>0</v>
      </c>
      <c r="W19" s="74">
        <v>4.5</v>
      </c>
      <c r="X19" s="74">
        <v>0</v>
      </c>
      <c r="Y19" s="74">
        <v>0</v>
      </c>
      <c r="Z19" s="74">
        <v>0</v>
      </c>
      <c r="AA19" s="74">
        <v>0</v>
      </c>
      <c r="AB19" s="74">
        <v>0</v>
      </c>
      <c r="AC19" s="74">
        <v>0</v>
      </c>
      <c r="AD19" s="74">
        <v>0</v>
      </c>
      <c r="AE19" s="75">
        <v>0</v>
      </c>
      <c r="AF19" s="74">
        <f t="shared" si="0"/>
        <v>0</v>
      </c>
      <c r="AG19" s="74">
        <f t="shared" si="27"/>
        <v>0</v>
      </c>
      <c r="AH19" s="74">
        <f t="shared" si="28"/>
        <v>0</v>
      </c>
      <c r="AI19" s="75">
        <v>0</v>
      </c>
      <c r="AJ19" s="74">
        <f t="shared" si="29"/>
        <v>0</v>
      </c>
      <c r="AK19" s="74">
        <f t="shared" si="30"/>
        <v>0</v>
      </c>
      <c r="AL19" s="74">
        <f t="shared" si="31"/>
        <v>0</v>
      </c>
      <c r="AM19" s="75">
        <v>0</v>
      </c>
      <c r="AN19" s="74">
        <f t="shared" si="1"/>
        <v>0</v>
      </c>
      <c r="AO19" s="74">
        <f t="shared" si="2"/>
        <v>0</v>
      </c>
      <c r="AP19" s="74">
        <f t="shared" si="3"/>
        <v>0</v>
      </c>
      <c r="AQ19" s="75">
        <v>0</v>
      </c>
      <c r="AR19" s="74">
        <f t="shared" si="4"/>
        <v>0</v>
      </c>
      <c r="AS19" s="74">
        <f t="shared" si="5"/>
        <v>0</v>
      </c>
      <c r="AT19" s="74">
        <f t="shared" si="6"/>
        <v>0</v>
      </c>
      <c r="AU19" s="74">
        <v>0</v>
      </c>
      <c r="AV19" s="74">
        <v>0</v>
      </c>
      <c r="AW19" s="74">
        <v>0</v>
      </c>
      <c r="AX19" s="75">
        <v>0</v>
      </c>
      <c r="AY19" s="74">
        <f t="shared" si="7"/>
        <v>0</v>
      </c>
      <c r="AZ19" s="74">
        <f t="shared" si="8"/>
        <v>0</v>
      </c>
      <c r="BA19" s="74">
        <f t="shared" si="9"/>
        <v>0</v>
      </c>
      <c r="BB19" s="74">
        <v>0</v>
      </c>
      <c r="BC19" s="74">
        <f t="shared" si="10"/>
        <v>0</v>
      </c>
      <c r="BD19" s="74">
        <f t="shared" si="11"/>
        <v>0</v>
      </c>
      <c r="BE19" s="74">
        <f t="shared" si="12"/>
        <v>0</v>
      </c>
      <c r="BF19" s="75">
        <v>0.11</v>
      </c>
      <c r="BG19" s="74">
        <f t="shared" si="32"/>
        <v>0</v>
      </c>
      <c r="BH19" s="74">
        <f t="shared" si="33"/>
        <v>6.0500000000000005E-2</v>
      </c>
      <c r="BI19" s="74">
        <f t="shared" si="34"/>
        <v>4.9500000000000002E-2</v>
      </c>
      <c r="BJ19" s="75">
        <v>0</v>
      </c>
      <c r="BK19" s="74">
        <f t="shared" si="13"/>
        <v>0</v>
      </c>
      <c r="BL19" s="74">
        <f t="shared" si="14"/>
        <v>0</v>
      </c>
      <c r="BM19" s="74">
        <f t="shared" si="15"/>
        <v>0</v>
      </c>
      <c r="BN19" s="74">
        <f t="shared" si="16"/>
        <v>0</v>
      </c>
      <c r="BO19" s="74">
        <f t="shared" si="17"/>
        <v>4.5605000000000002</v>
      </c>
      <c r="BP19" s="74">
        <f t="shared" si="18"/>
        <v>1.4495</v>
      </c>
      <c r="BQ19" s="74">
        <f t="shared" si="19"/>
        <v>6.01</v>
      </c>
      <c r="BR19" s="76"/>
      <c r="BS19" s="74">
        <f t="shared" si="20"/>
        <v>6.0100000000000007</v>
      </c>
      <c r="BT19" s="74">
        <f t="shared" si="21"/>
        <v>0</v>
      </c>
      <c r="BU19" s="74"/>
      <c r="BV19" s="77">
        <f t="shared" si="22"/>
        <v>0</v>
      </c>
      <c r="BW19" s="77">
        <f t="shared" si="23"/>
        <v>0.75881863560732121</v>
      </c>
      <c r="BX19" s="77">
        <f t="shared" si="24"/>
        <v>0.24118136439267887</v>
      </c>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row>
    <row r="20" spans="1:140" s="85" customFormat="1" x14ac:dyDescent="0.25">
      <c r="A20" s="72"/>
      <c r="B20" s="119">
        <v>17</v>
      </c>
      <c r="C20" s="88" t="s">
        <v>361</v>
      </c>
      <c r="D20" s="88" t="s">
        <v>17</v>
      </c>
      <c r="E20" s="73">
        <v>0</v>
      </c>
      <c r="F20" s="73">
        <v>7.4837209302325594</v>
      </c>
      <c r="G20" s="73">
        <v>0</v>
      </c>
      <c r="H20" s="74">
        <v>0</v>
      </c>
      <c r="I20" s="74">
        <v>0</v>
      </c>
      <c r="J20" s="74">
        <v>0</v>
      </c>
      <c r="K20" s="75">
        <v>0</v>
      </c>
      <c r="L20" s="74">
        <f t="shared" si="25"/>
        <v>0</v>
      </c>
      <c r="M20" s="74">
        <f t="shared" si="26"/>
        <v>0</v>
      </c>
      <c r="N20" s="74">
        <v>0</v>
      </c>
      <c r="O20" s="74">
        <v>0</v>
      </c>
      <c r="P20" s="74">
        <v>0</v>
      </c>
      <c r="Q20" s="74">
        <v>0</v>
      </c>
      <c r="R20" s="74">
        <v>0</v>
      </c>
      <c r="S20" s="74">
        <v>0</v>
      </c>
      <c r="T20" s="74">
        <v>0</v>
      </c>
      <c r="U20" s="74">
        <v>0</v>
      </c>
      <c r="V20" s="74">
        <v>0</v>
      </c>
      <c r="W20" s="74">
        <v>31.569767441860467</v>
      </c>
      <c r="X20" s="74">
        <v>9.8000000000000007</v>
      </c>
      <c r="Y20" s="74">
        <v>0</v>
      </c>
      <c r="Z20" s="74">
        <v>0</v>
      </c>
      <c r="AA20" s="74">
        <v>0</v>
      </c>
      <c r="AB20" s="74">
        <v>0</v>
      </c>
      <c r="AC20" s="74">
        <v>0</v>
      </c>
      <c r="AD20" s="74">
        <v>0</v>
      </c>
      <c r="AE20" s="75">
        <v>0</v>
      </c>
      <c r="AF20" s="74">
        <f t="shared" si="0"/>
        <v>0</v>
      </c>
      <c r="AG20" s="74">
        <f t="shared" si="27"/>
        <v>0</v>
      </c>
      <c r="AH20" s="74">
        <f t="shared" si="28"/>
        <v>0</v>
      </c>
      <c r="AI20" s="75">
        <v>0</v>
      </c>
      <c r="AJ20" s="74">
        <f t="shared" si="29"/>
        <v>0</v>
      </c>
      <c r="AK20" s="74">
        <f t="shared" si="30"/>
        <v>0</v>
      </c>
      <c r="AL20" s="74">
        <f t="shared" si="31"/>
        <v>0</v>
      </c>
      <c r="AM20" s="75">
        <v>0</v>
      </c>
      <c r="AN20" s="74">
        <f t="shared" si="1"/>
        <v>0</v>
      </c>
      <c r="AO20" s="74">
        <f t="shared" si="2"/>
        <v>0</v>
      </c>
      <c r="AP20" s="74">
        <f t="shared" si="3"/>
        <v>0</v>
      </c>
      <c r="AQ20" s="75">
        <v>0</v>
      </c>
      <c r="AR20" s="74">
        <f t="shared" si="4"/>
        <v>0</v>
      </c>
      <c r="AS20" s="74">
        <f t="shared" si="5"/>
        <v>0</v>
      </c>
      <c r="AT20" s="74">
        <f t="shared" si="6"/>
        <v>0</v>
      </c>
      <c r="AU20" s="74">
        <v>0</v>
      </c>
      <c r="AV20" s="74">
        <v>0</v>
      </c>
      <c r="AW20" s="74">
        <v>0</v>
      </c>
      <c r="AX20" s="75">
        <v>0</v>
      </c>
      <c r="AY20" s="74">
        <f t="shared" si="7"/>
        <v>0</v>
      </c>
      <c r="AZ20" s="74">
        <f t="shared" si="8"/>
        <v>0</v>
      </c>
      <c r="BA20" s="74">
        <f t="shared" si="9"/>
        <v>0</v>
      </c>
      <c r="BB20" s="74">
        <v>0</v>
      </c>
      <c r="BC20" s="74">
        <f t="shared" si="10"/>
        <v>0</v>
      </c>
      <c r="BD20" s="74">
        <f t="shared" si="11"/>
        <v>0</v>
      </c>
      <c r="BE20" s="74">
        <f t="shared" si="12"/>
        <v>0</v>
      </c>
      <c r="BF20" s="75">
        <v>0.69</v>
      </c>
      <c r="BG20" s="74">
        <f t="shared" si="32"/>
        <v>0</v>
      </c>
      <c r="BH20" s="74">
        <f t="shared" si="33"/>
        <v>0.3795</v>
      </c>
      <c r="BI20" s="74">
        <f t="shared" si="34"/>
        <v>0.3105</v>
      </c>
      <c r="BJ20" s="75">
        <v>0</v>
      </c>
      <c r="BK20" s="74">
        <f t="shared" si="13"/>
        <v>0</v>
      </c>
      <c r="BL20" s="74">
        <f t="shared" si="14"/>
        <v>0</v>
      </c>
      <c r="BM20" s="74">
        <f t="shared" si="15"/>
        <v>0</v>
      </c>
      <c r="BN20" s="74">
        <f t="shared" si="16"/>
        <v>0</v>
      </c>
      <c r="BO20" s="74">
        <f t="shared" si="17"/>
        <v>41.749267441860468</v>
      </c>
      <c r="BP20" s="74">
        <f t="shared" si="18"/>
        <v>7.7942209302325596</v>
      </c>
      <c r="BQ20" s="74">
        <f t="shared" si="19"/>
        <v>49.54348837209303</v>
      </c>
      <c r="BR20" s="76"/>
      <c r="BS20" s="74">
        <f t="shared" si="20"/>
        <v>49.543488372093023</v>
      </c>
      <c r="BT20" s="74">
        <f t="shared" si="21"/>
        <v>0</v>
      </c>
      <c r="BU20" s="74"/>
      <c r="BV20" s="77">
        <f t="shared" si="22"/>
        <v>0</v>
      </c>
      <c r="BW20" s="77">
        <f t="shared" si="23"/>
        <v>0.84267920595952805</v>
      </c>
      <c r="BX20" s="77">
        <f t="shared" si="24"/>
        <v>0.15732079404047186</v>
      </c>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row>
    <row r="21" spans="1:140" s="85" customFormat="1" x14ac:dyDescent="0.25">
      <c r="A21" s="72"/>
      <c r="B21" s="119">
        <v>18</v>
      </c>
      <c r="C21" s="88" t="s">
        <v>589</v>
      </c>
      <c r="D21" s="88" t="s">
        <v>50</v>
      </c>
      <c r="E21" s="73">
        <v>0</v>
      </c>
      <c r="F21" s="73">
        <v>0.1</v>
      </c>
      <c r="G21" s="73">
        <v>0</v>
      </c>
      <c r="H21" s="74">
        <v>0</v>
      </c>
      <c r="I21" s="74">
        <v>3.9</v>
      </c>
      <c r="J21" s="74">
        <v>0</v>
      </c>
      <c r="K21" s="75">
        <v>0</v>
      </c>
      <c r="L21" s="74">
        <f t="shared" si="25"/>
        <v>0</v>
      </c>
      <c r="M21" s="74">
        <f t="shared" si="26"/>
        <v>0</v>
      </c>
      <c r="N21" s="74">
        <v>0</v>
      </c>
      <c r="O21" s="74">
        <v>0</v>
      </c>
      <c r="P21" s="74">
        <v>0</v>
      </c>
      <c r="Q21" s="74">
        <v>0</v>
      </c>
      <c r="R21" s="74">
        <v>0</v>
      </c>
      <c r="S21" s="74">
        <v>0</v>
      </c>
      <c r="T21" s="74">
        <v>0</v>
      </c>
      <c r="U21" s="74">
        <v>0</v>
      </c>
      <c r="V21" s="74">
        <v>0</v>
      </c>
      <c r="W21" s="74">
        <v>5.7</v>
      </c>
      <c r="X21" s="74">
        <v>0</v>
      </c>
      <c r="Y21" s="74">
        <v>0</v>
      </c>
      <c r="Z21" s="74">
        <v>0</v>
      </c>
      <c r="AA21" s="74">
        <v>0</v>
      </c>
      <c r="AB21" s="74">
        <v>0</v>
      </c>
      <c r="AC21" s="74">
        <v>0</v>
      </c>
      <c r="AD21" s="74">
        <v>0</v>
      </c>
      <c r="AE21" s="75">
        <v>0</v>
      </c>
      <c r="AF21" s="74">
        <f t="shared" si="0"/>
        <v>0</v>
      </c>
      <c r="AG21" s="74">
        <f t="shared" si="27"/>
        <v>0</v>
      </c>
      <c r="AH21" s="74">
        <f t="shared" si="28"/>
        <v>0</v>
      </c>
      <c r="AI21" s="75">
        <v>0</v>
      </c>
      <c r="AJ21" s="74">
        <f t="shared" si="29"/>
        <v>0</v>
      </c>
      <c r="AK21" s="74">
        <f t="shared" si="30"/>
        <v>0</v>
      </c>
      <c r="AL21" s="74">
        <f t="shared" si="31"/>
        <v>0</v>
      </c>
      <c r="AM21" s="75">
        <v>0</v>
      </c>
      <c r="AN21" s="74">
        <f t="shared" si="1"/>
        <v>0</v>
      </c>
      <c r="AO21" s="74">
        <f t="shared" si="2"/>
        <v>0</v>
      </c>
      <c r="AP21" s="74">
        <f t="shared" si="3"/>
        <v>0</v>
      </c>
      <c r="AQ21" s="75">
        <v>0</v>
      </c>
      <c r="AR21" s="74">
        <f t="shared" si="4"/>
        <v>0</v>
      </c>
      <c r="AS21" s="74">
        <f t="shared" si="5"/>
        <v>0</v>
      </c>
      <c r="AT21" s="74">
        <f t="shared" si="6"/>
        <v>0</v>
      </c>
      <c r="AU21" s="74">
        <v>0</v>
      </c>
      <c r="AV21" s="74">
        <v>0</v>
      </c>
      <c r="AW21" s="74">
        <v>0</v>
      </c>
      <c r="AX21" s="75">
        <v>0</v>
      </c>
      <c r="AY21" s="74">
        <f t="shared" si="7"/>
        <v>0</v>
      </c>
      <c r="AZ21" s="74">
        <f t="shared" si="8"/>
        <v>0</v>
      </c>
      <c r="BA21" s="74">
        <f t="shared" si="9"/>
        <v>0</v>
      </c>
      <c r="BB21" s="74">
        <v>0</v>
      </c>
      <c r="BC21" s="74">
        <f t="shared" si="10"/>
        <v>0</v>
      </c>
      <c r="BD21" s="74">
        <f t="shared" si="11"/>
        <v>0</v>
      </c>
      <c r="BE21" s="74">
        <f t="shared" si="12"/>
        <v>0</v>
      </c>
      <c r="BF21" s="75">
        <v>0.12</v>
      </c>
      <c r="BG21" s="74">
        <f t="shared" si="32"/>
        <v>0</v>
      </c>
      <c r="BH21" s="74">
        <f t="shared" si="33"/>
        <v>6.6000000000000003E-2</v>
      </c>
      <c r="BI21" s="74">
        <f t="shared" si="34"/>
        <v>5.3999999999999999E-2</v>
      </c>
      <c r="BJ21" s="75">
        <v>0</v>
      </c>
      <c r="BK21" s="74">
        <f t="shared" si="13"/>
        <v>0</v>
      </c>
      <c r="BL21" s="74">
        <f t="shared" si="14"/>
        <v>0</v>
      </c>
      <c r="BM21" s="74">
        <f t="shared" si="15"/>
        <v>0</v>
      </c>
      <c r="BN21" s="74">
        <f t="shared" si="16"/>
        <v>0</v>
      </c>
      <c r="BO21" s="74">
        <f t="shared" si="17"/>
        <v>5.766</v>
      </c>
      <c r="BP21" s="74">
        <f t="shared" si="18"/>
        <v>4.0540000000000003</v>
      </c>
      <c r="BQ21" s="74">
        <f t="shared" si="19"/>
        <v>9.82</v>
      </c>
      <c r="BR21" s="76"/>
      <c r="BS21" s="74">
        <f t="shared" si="20"/>
        <v>9.8199999999999985</v>
      </c>
      <c r="BT21" s="74">
        <f t="shared" si="21"/>
        <v>0</v>
      </c>
      <c r="BU21" s="74"/>
      <c r="BV21" s="77">
        <f t="shared" si="22"/>
        <v>0</v>
      </c>
      <c r="BW21" s="77">
        <f t="shared" si="23"/>
        <v>0.58716904276985737</v>
      </c>
      <c r="BX21" s="77">
        <f t="shared" si="24"/>
        <v>0.41283095723014257</v>
      </c>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row>
    <row r="22" spans="1:140" s="85" customFormat="1" x14ac:dyDescent="0.25">
      <c r="A22" s="72"/>
      <c r="B22" s="119">
        <v>19</v>
      </c>
      <c r="C22" s="88" t="s">
        <v>362</v>
      </c>
      <c r="D22" s="88" t="s">
        <v>275</v>
      </c>
      <c r="E22" s="73">
        <v>0</v>
      </c>
      <c r="F22" s="73">
        <v>0.3</v>
      </c>
      <c r="G22" s="73">
        <v>0</v>
      </c>
      <c r="H22" s="74">
        <v>0</v>
      </c>
      <c r="I22" s="74">
        <v>0</v>
      </c>
      <c r="J22" s="74">
        <v>0</v>
      </c>
      <c r="K22" s="75">
        <v>0</v>
      </c>
      <c r="L22" s="74">
        <f t="shared" si="25"/>
        <v>0</v>
      </c>
      <c r="M22" s="74">
        <f t="shared" si="26"/>
        <v>0</v>
      </c>
      <c r="N22" s="74">
        <v>0</v>
      </c>
      <c r="O22" s="74">
        <v>0</v>
      </c>
      <c r="P22" s="74">
        <v>0</v>
      </c>
      <c r="Q22" s="74">
        <v>0</v>
      </c>
      <c r="R22" s="74">
        <v>0</v>
      </c>
      <c r="S22" s="74">
        <v>0</v>
      </c>
      <c r="T22" s="74">
        <v>0</v>
      </c>
      <c r="U22" s="74">
        <v>0</v>
      </c>
      <c r="V22" s="74">
        <v>0</v>
      </c>
      <c r="W22" s="74">
        <v>10.199999999999999</v>
      </c>
      <c r="X22" s="74">
        <v>0</v>
      </c>
      <c r="Y22" s="74">
        <v>0</v>
      </c>
      <c r="Z22" s="74">
        <v>0</v>
      </c>
      <c r="AA22" s="74">
        <v>0</v>
      </c>
      <c r="AB22" s="74">
        <v>0</v>
      </c>
      <c r="AC22" s="74">
        <v>0</v>
      </c>
      <c r="AD22" s="74">
        <v>0</v>
      </c>
      <c r="AE22" s="75">
        <v>0</v>
      </c>
      <c r="AF22" s="74">
        <f t="shared" si="0"/>
        <v>0</v>
      </c>
      <c r="AG22" s="74">
        <f t="shared" si="27"/>
        <v>0</v>
      </c>
      <c r="AH22" s="74">
        <f t="shared" si="28"/>
        <v>0</v>
      </c>
      <c r="AI22" s="75">
        <v>0</v>
      </c>
      <c r="AJ22" s="74">
        <f t="shared" si="29"/>
        <v>0</v>
      </c>
      <c r="AK22" s="74">
        <f t="shared" si="30"/>
        <v>0</v>
      </c>
      <c r="AL22" s="74">
        <f t="shared" si="31"/>
        <v>0</v>
      </c>
      <c r="AM22" s="75">
        <v>0</v>
      </c>
      <c r="AN22" s="74">
        <f t="shared" si="1"/>
        <v>0</v>
      </c>
      <c r="AO22" s="74">
        <f t="shared" si="2"/>
        <v>0</v>
      </c>
      <c r="AP22" s="74">
        <f t="shared" si="3"/>
        <v>0</v>
      </c>
      <c r="AQ22" s="75">
        <v>0</v>
      </c>
      <c r="AR22" s="74">
        <f t="shared" si="4"/>
        <v>0</v>
      </c>
      <c r="AS22" s="74">
        <f t="shared" si="5"/>
        <v>0</v>
      </c>
      <c r="AT22" s="74">
        <f t="shared" si="6"/>
        <v>0</v>
      </c>
      <c r="AU22" s="74">
        <v>0</v>
      </c>
      <c r="AV22" s="74">
        <v>0</v>
      </c>
      <c r="AW22" s="74">
        <v>0</v>
      </c>
      <c r="AX22" s="75">
        <v>0</v>
      </c>
      <c r="AY22" s="74">
        <f t="shared" si="7"/>
        <v>0</v>
      </c>
      <c r="AZ22" s="74">
        <f t="shared" si="8"/>
        <v>0</v>
      </c>
      <c r="BA22" s="74">
        <f t="shared" si="9"/>
        <v>0</v>
      </c>
      <c r="BB22" s="74">
        <v>0</v>
      </c>
      <c r="BC22" s="74">
        <f t="shared" si="10"/>
        <v>0</v>
      </c>
      <c r="BD22" s="74">
        <f t="shared" si="11"/>
        <v>0</v>
      </c>
      <c r="BE22" s="74">
        <f t="shared" si="12"/>
        <v>0</v>
      </c>
      <c r="BF22" s="75">
        <v>0.09</v>
      </c>
      <c r="BG22" s="74">
        <f t="shared" si="32"/>
        <v>0</v>
      </c>
      <c r="BH22" s="74">
        <f t="shared" si="33"/>
        <v>4.9500000000000002E-2</v>
      </c>
      <c r="BI22" s="74">
        <f t="shared" si="34"/>
        <v>4.0500000000000001E-2</v>
      </c>
      <c r="BJ22" s="75">
        <v>0</v>
      </c>
      <c r="BK22" s="74">
        <f t="shared" si="13"/>
        <v>0</v>
      </c>
      <c r="BL22" s="74">
        <f t="shared" si="14"/>
        <v>0</v>
      </c>
      <c r="BM22" s="74">
        <f t="shared" si="15"/>
        <v>0</v>
      </c>
      <c r="BN22" s="74">
        <f t="shared" si="16"/>
        <v>0</v>
      </c>
      <c r="BO22" s="74">
        <f t="shared" si="17"/>
        <v>10.249499999999999</v>
      </c>
      <c r="BP22" s="74">
        <f t="shared" si="18"/>
        <v>0.34049999999999997</v>
      </c>
      <c r="BQ22" s="74">
        <f t="shared" si="19"/>
        <v>10.59</v>
      </c>
      <c r="BR22" s="76"/>
      <c r="BS22" s="74">
        <f t="shared" si="20"/>
        <v>10.59</v>
      </c>
      <c r="BT22" s="74">
        <f t="shared" si="21"/>
        <v>0</v>
      </c>
      <c r="BU22" s="74"/>
      <c r="BV22" s="77">
        <f t="shared" si="22"/>
        <v>0</v>
      </c>
      <c r="BW22" s="77">
        <f t="shared" si="23"/>
        <v>0.96784702549575063</v>
      </c>
      <c r="BX22" s="77">
        <f t="shared" si="24"/>
        <v>3.2152974504249289E-2</v>
      </c>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row>
    <row r="23" spans="1:140" s="85" customFormat="1" x14ac:dyDescent="0.25">
      <c r="A23" s="72"/>
      <c r="B23" s="119">
        <v>20</v>
      </c>
      <c r="C23" s="88" t="s">
        <v>590</v>
      </c>
      <c r="D23" s="88" t="s">
        <v>363</v>
      </c>
      <c r="E23" s="73">
        <v>0</v>
      </c>
      <c r="F23" s="73">
        <v>0.4</v>
      </c>
      <c r="G23" s="73">
        <v>0</v>
      </c>
      <c r="H23" s="74">
        <v>0</v>
      </c>
      <c r="I23" s="74">
        <v>0</v>
      </c>
      <c r="J23" s="74">
        <v>0</v>
      </c>
      <c r="K23" s="75">
        <v>0</v>
      </c>
      <c r="L23" s="74">
        <f t="shared" si="25"/>
        <v>0</v>
      </c>
      <c r="M23" s="74">
        <f t="shared" si="26"/>
        <v>0</v>
      </c>
      <c r="N23" s="74">
        <v>0</v>
      </c>
      <c r="O23" s="74">
        <v>0</v>
      </c>
      <c r="P23" s="74">
        <v>0</v>
      </c>
      <c r="Q23" s="74">
        <v>0</v>
      </c>
      <c r="R23" s="74">
        <v>0</v>
      </c>
      <c r="S23" s="74">
        <v>0</v>
      </c>
      <c r="T23" s="74">
        <v>0</v>
      </c>
      <c r="U23" s="74">
        <v>0</v>
      </c>
      <c r="V23" s="74">
        <v>0</v>
      </c>
      <c r="W23" s="74">
        <v>3.3</v>
      </c>
      <c r="X23" s="74">
        <v>0</v>
      </c>
      <c r="Y23" s="74">
        <v>0</v>
      </c>
      <c r="Z23" s="74">
        <v>0</v>
      </c>
      <c r="AA23" s="74">
        <v>0</v>
      </c>
      <c r="AB23" s="74">
        <v>0</v>
      </c>
      <c r="AC23" s="74">
        <v>0</v>
      </c>
      <c r="AD23" s="74">
        <v>0</v>
      </c>
      <c r="AE23" s="75">
        <v>0</v>
      </c>
      <c r="AF23" s="74">
        <f t="shared" si="0"/>
        <v>0</v>
      </c>
      <c r="AG23" s="74">
        <f t="shared" si="27"/>
        <v>0</v>
      </c>
      <c r="AH23" s="74">
        <f t="shared" si="28"/>
        <v>0</v>
      </c>
      <c r="AI23" s="75">
        <v>0</v>
      </c>
      <c r="AJ23" s="74">
        <f t="shared" si="29"/>
        <v>0</v>
      </c>
      <c r="AK23" s="74">
        <f t="shared" si="30"/>
        <v>0</v>
      </c>
      <c r="AL23" s="74">
        <f t="shared" si="31"/>
        <v>0</v>
      </c>
      <c r="AM23" s="75">
        <v>0</v>
      </c>
      <c r="AN23" s="74">
        <f t="shared" si="1"/>
        <v>0</v>
      </c>
      <c r="AO23" s="74">
        <f t="shared" si="2"/>
        <v>0</v>
      </c>
      <c r="AP23" s="74">
        <f t="shared" si="3"/>
        <v>0</v>
      </c>
      <c r="AQ23" s="75">
        <v>0</v>
      </c>
      <c r="AR23" s="74">
        <f t="shared" si="4"/>
        <v>0</v>
      </c>
      <c r="AS23" s="74">
        <f t="shared" si="5"/>
        <v>0</v>
      </c>
      <c r="AT23" s="74">
        <f t="shared" si="6"/>
        <v>0</v>
      </c>
      <c r="AU23" s="74">
        <v>0</v>
      </c>
      <c r="AV23" s="74">
        <v>0</v>
      </c>
      <c r="AW23" s="74">
        <v>0</v>
      </c>
      <c r="AX23" s="75">
        <v>0</v>
      </c>
      <c r="AY23" s="74">
        <f t="shared" si="7"/>
        <v>0</v>
      </c>
      <c r="AZ23" s="74">
        <f t="shared" si="8"/>
        <v>0</v>
      </c>
      <c r="BA23" s="74">
        <f t="shared" si="9"/>
        <v>0</v>
      </c>
      <c r="BB23" s="74">
        <v>0</v>
      </c>
      <c r="BC23" s="74">
        <f t="shared" si="10"/>
        <v>0</v>
      </c>
      <c r="BD23" s="74">
        <f t="shared" si="11"/>
        <v>0</v>
      </c>
      <c r="BE23" s="74">
        <f t="shared" si="12"/>
        <v>0</v>
      </c>
      <c r="BF23" s="75">
        <v>0.1</v>
      </c>
      <c r="BG23" s="74">
        <f t="shared" si="32"/>
        <v>0</v>
      </c>
      <c r="BH23" s="74">
        <f t="shared" si="33"/>
        <v>5.5000000000000007E-2</v>
      </c>
      <c r="BI23" s="74">
        <f t="shared" si="34"/>
        <v>4.5000000000000005E-2</v>
      </c>
      <c r="BJ23" s="75">
        <v>0</v>
      </c>
      <c r="BK23" s="74">
        <f t="shared" si="13"/>
        <v>0</v>
      </c>
      <c r="BL23" s="74">
        <f t="shared" si="14"/>
        <v>0</v>
      </c>
      <c r="BM23" s="74">
        <f t="shared" si="15"/>
        <v>0</v>
      </c>
      <c r="BN23" s="74">
        <f t="shared" si="16"/>
        <v>0</v>
      </c>
      <c r="BO23" s="74">
        <f t="shared" si="17"/>
        <v>3.355</v>
      </c>
      <c r="BP23" s="74">
        <f t="shared" si="18"/>
        <v>0.44500000000000001</v>
      </c>
      <c r="BQ23" s="74">
        <f t="shared" si="19"/>
        <v>3.8</v>
      </c>
      <c r="BR23" s="76"/>
      <c r="BS23" s="74">
        <f t="shared" si="20"/>
        <v>3.8</v>
      </c>
      <c r="BT23" s="74">
        <f t="shared" si="21"/>
        <v>0</v>
      </c>
      <c r="BU23" s="74"/>
      <c r="BV23" s="77">
        <f t="shared" si="22"/>
        <v>0</v>
      </c>
      <c r="BW23" s="77">
        <f t="shared" si="23"/>
        <v>0.88289473684210529</v>
      </c>
      <c r="BX23" s="77">
        <f t="shared" si="24"/>
        <v>0.11710526315789474</v>
      </c>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row>
    <row r="24" spans="1:140" s="85" customFormat="1" x14ac:dyDescent="0.25">
      <c r="A24" s="72"/>
      <c r="B24" s="119">
        <v>21</v>
      </c>
      <c r="C24" s="88" t="s">
        <v>364</v>
      </c>
      <c r="D24" s="88" t="s">
        <v>52</v>
      </c>
      <c r="E24" s="73">
        <v>1E-10</v>
      </c>
      <c r="F24" s="73">
        <v>2.1800000000000002</v>
      </c>
      <c r="G24" s="73">
        <v>0</v>
      </c>
      <c r="H24" s="74">
        <v>0</v>
      </c>
      <c r="I24" s="74">
        <v>0</v>
      </c>
      <c r="J24" s="74">
        <v>0</v>
      </c>
      <c r="K24" s="75">
        <v>0</v>
      </c>
      <c r="L24" s="74">
        <f t="shared" si="25"/>
        <v>0</v>
      </c>
      <c r="M24" s="74">
        <f t="shared" si="26"/>
        <v>0</v>
      </c>
      <c r="N24" s="74">
        <v>0</v>
      </c>
      <c r="O24" s="74">
        <v>0</v>
      </c>
      <c r="P24" s="74">
        <v>0</v>
      </c>
      <c r="Q24" s="74">
        <v>0</v>
      </c>
      <c r="R24" s="74">
        <v>0</v>
      </c>
      <c r="S24" s="74">
        <v>0</v>
      </c>
      <c r="T24" s="74">
        <v>0</v>
      </c>
      <c r="U24" s="74">
        <v>0</v>
      </c>
      <c r="V24" s="74">
        <v>0</v>
      </c>
      <c r="W24" s="74">
        <v>7.55</v>
      </c>
      <c r="X24" s="74">
        <v>0</v>
      </c>
      <c r="Y24" s="74">
        <v>0</v>
      </c>
      <c r="Z24" s="74">
        <v>0</v>
      </c>
      <c r="AA24" s="74">
        <v>0</v>
      </c>
      <c r="AB24" s="74">
        <v>0</v>
      </c>
      <c r="AC24" s="74">
        <v>0</v>
      </c>
      <c r="AD24" s="74">
        <v>0</v>
      </c>
      <c r="AE24" s="75">
        <v>0</v>
      </c>
      <c r="AF24" s="74">
        <f t="shared" si="0"/>
        <v>0</v>
      </c>
      <c r="AG24" s="74">
        <f t="shared" si="27"/>
        <v>0</v>
      </c>
      <c r="AH24" s="74">
        <f t="shared" si="28"/>
        <v>0</v>
      </c>
      <c r="AI24" s="75">
        <v>0</v>
      </c>
      <c r="AJ24" s="74">
        <f t="shared" si="29"/>
        <v>0</v>
      </c>
      <c r="AK24" s="74">
        <f t="shared" si="30"/>
        <v>0</v>
      </c>
      <c r="AL24" s="74">
        <f t="shared" si="31"/>
        <v>0</v>
      </c>
      <c r="AM24" s="75">
        <v>0</v>
      </c>
      <c r="AN24" s="74">
        <f t="shared" si="1"/>
        <v>0</v>
      </c>
      <c r="AO24" s="74">
        <f t="shared" si="2"/>
        <v>0</v>
      </c>
      <c r="AP24" s="74">
        <f t="shared" si="3"/>
        <v>0</v>
      </c>
      <c r="AQ24" s="75">
        <v>0</v>
      </c>
      <c r="AR24" s="74">
        <f t="shared" si="4"/>
        <v>0</v>
      </c>
      <c r="AS24" s="74">
        <f t="shared" si="5"/>
        <v>0</v>
      </c>
      <c r="AT24" s="74">
        <f t="shared" si="6"/>
        <v>0</v>
      </c>
      <c r="AU24" s="74">
        <v>0</v>
      </c>
      <c r="AV24" s="74">
        <v>0</v>
      </c>
      <c r="AW24" s="74">
        <v>0</v>
      </c>
      <c r="AX24" s="75">
        <v>0</v>
      </c>
      <c r="AY24" s="74">
        <f t="shared" si="7"/>
        <v>0</v>
      </c>
      <c r="AZ24" s="74">
        <f t="shared" si="8"/>
        <v>0</v>
      </c>
      <c r="BA24" s="74">
        <f t="shared" si="9"/>
        <v>0</v>
      </c>
      <c r="BB24" s="74">
        <v>0</v>
      </c>
      <c r="BC24" s="74">
        <f t="shared" si="10"/>
        <v>0</v>
      </c>
      <c r="BD24" s="74">
        <f t="shared" si="11"/>
        <v>0</v>
      </c>
      <c r="BE24" s="74">
        <f t="shared" si="12"/>
        <v>0</v>
      </c>
      <c r="BF24" s="75">
        <v>0.17</v>
      </c>
      <c r="BG24" s="74">
        <f t="shared" si="32"/>
        <v>0</v>
      </c>
      <c r="BH24" s="74">
        <f t="shared" si="33"/>
        <v>9.3500000000000014E-2</v>
      </c>
      <c r="BI24" s="74">
        <f t="shared" si="34"/>
        <v>7.6500000000000012E-2</v>
      </c>
      <c r="BJ24" s="75">
        <v>0</v>
      </c>
      <c r="BK24" s="74">
        <f t="shared" si="13"/>
        <v>0</v>
      </c>
      <c r="BL24" s="74">
        <f t="shared" si="14"/>
        <v>0</v>
      </c>
      <c r="BM24" s="74">
        <f t="shared" si="15"/>
        <v>0</v>
      </c>
      <c r="BN24" s="74">
        <f t="shared" si="16"/>
        <v>0</v>
      </c>
      <c r="BO24" s="74">
        <f t="shared" si="17"/>
        <v>7.6434999999999995</v>
      </c>
      <c r="BP24" s="74">
        <f t="shared" si="18"/>
        <v>2.2565000001</v>
      </c>
      <c r="BQ24" s="74">
        <f t="shared" si="19"/>
        <v>9.9000000001000004</v>
      </c>
      <c r="BR24" s="76"/>
      <c r="BS24" s="74">
        <f t="shared" si="20"/>
        <v>9.9000000001000004</v>
      </c>
      <c r="BT24" s="74">
        <f t="shared" si="21"/>
        <v>0</v>
      </c>
      <c r="BU24" s="74"/>
      <c r="BV24" s="77">
        <f t="shared" si="22"/>
        <v>0</v>
      </c>
      <c r="BW24" s="77">
        <f t="shared" si="23"/>
        <v>0.77207070706290826</v>
      </c>
      <c r="BX24" s="77">
        <f t="shared" si="24"/>
        <v>0.2279292929370916</v>
      </c>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row>
    <row r="25" spans="1:140" s="85" customFormat="1" x14ac:dyDescent="0.25">
      <c r="A25" s="72"/>
      <c r="B25" s="119">
        <v>22</v>
      </c>
      <c r="C25" s="88" t="s">
        <v>365</v>
      </c>
      <c r="D25" s="88" t="s">
        <v>276</v>
      </c>
      <c r="E25" s="73">
        <v>0</v>
      </c>
      <c r="F25" s="73">
        <v>0.22</v>
      </c>
      <c r="G25" s="73">
        <v>0</v>
      </c>
      <c r="H25" s="74">
        <v>0</v>
      </c>
      <c r="I25" s="74">
        <v>0</v>
      </c>
      <c r="J25" s="74">
        <v>0</v>
      </c>
      <c r="K25" s="75">
        <v>0</v>
      </c>
      <c r="L25" s="74">
        <f t="shared" si="25"/>
        <v>0</v>
      </c>
      <c r="M25" s="74">
        <f t="shared" si="26"/>
        <v>0</v>
      </c>
      <c r="N25" s="74">
        <v>0</v>
      </c>
      <c r="O25" s="74">
        <v>0</v>
      </c>
      <c r="P25" s="74">
        <v>0</v>
      </c>
      <c r="Q25" s="74">
        <v>0</v>
      </c>
      <c r="R25" s="74">
        <v>0</v>
      </c>
      <c r="S25" s="74">
        <v>0</v>
      </c>
      <c r="T25" s="74">
        <v>0</v>
      </c>
      <c r="U25" s="74">
        <v>0</v>
      </c>
      <c r="V25" s="74">
        <v>0</v>
      </c>
      <c r="W25" s="74">
        <v>5.5</v>
      </c>
      <c r="X25" s="74">
        <v>0</v>
      </c>
      <c r="Y25" s="74">
        <v>0</v>
      </c>
      <c r="Z25" s="74">
        <v>0</v>
      </c>
      <c r="AA25" s="74">
        <v>0</v>
      </c>
      <c r="AB25" s="74">
        <v>0</v>
      </c>
      <c r="AC25" s="74">
        <v>0</v>
      </c>
      <c r="AD25" s="74">
        <v>0</v>
      </c>
      <c r="AE25" s="75">
        <v>0</v>
      </c>
      <c r="AF25" s="74">
        <f t="shared" si="0"/>
        <v>0</v>
      </c>
      <c r="AG25" s="74">
        <f t="shared" si="27"/>
        <v>0</v>
      </c>
      <c r="AH25" s="74">
        <f t="shared" si="28"/>
        <v>0</v>
      </c>
      <c r="AI25" s="75">
        <v>0</v>
      </c>
      <c r="AJ25" s="74">
        <f t="shared" si="29"/>
        <v>0</v>
      </c>
      <c r="AK25" s="74">
        <f t="shared" si="30"/>
        <v>0</v>
      </c>
      <c r="AL25" s="74">
        <f t="shared" si="31"/>
        <v>0</v>
      </c>
      <c r="AM25" s="75">
        <v>0</v>
      </c>
      <c r="AN25" s="74">
        <f t="shared" si="1"/>
        <v>0</v>
      </c>
      <c r="AO25" s="74">
        <f t="shared" si="2"/>
        <v>0</v>
      </c>
      <c r="AP25" s="74">
        <f t="shared" si="3"/>
        <v>0</v>
      </c>
      <c r="AQ25" s="75">
        <v>0</v>
      </c>
      <c r="AR25" s="74">
        <f t="shared" si="4"/>
        <v>0</v>
      </c>
      <c r="AS25" s="74">
        <f t="shared" si="5"/>
        <v>0</v>
      </c>
      <c r="AT25" s="74">
        <f t="shared" si="6"/>
        <v>0</v>
      </c>
      <c r="AU25" s="74">
        <v>0</v>
      </c>
      <c r="AV25" s="74">
        <v>0</v>
      </c>
      <c r="AW25" s="74">
        <v>0</v>
      </c>
      <c r="AX25" s="75">
        <v>0</v>
      </c>
      <c r="AY25" s="74">
        <f t="shared" si="7"/>
        <v>0</v>
      </c>
      <c r="AZ25" s="74">
        <f t="shared" si="8"/>
        <v>0</v>
      </c>
      <c r="BA25" s="74">
        <f t="shared" si="9"/>
        <v>0</v>
      </c>
      <c r="BB25" s="74">
        <v>0</v>
      </c>
      <c r="BC25" s="74">
        <f t="shared" si="10"/>
        <v>0</v>
      </c>
      <c r="BD25" s="74">
        <f t="shared" si="11"/>
        <v>0</v>
      </c>
      <c r="BE25" s="74">
        <f t="shared" si="12"/>
        <v>0</v>
      </c>
      <c r="BF25" s="75">
        <v>0.08</v>
      </c>
      <c r="BG25" s="74">
        <f t="shared" si="32"/>
        <v>0</v>
      </c>
      <c r="BH25" s="74">
        <f t="shared" si="33"/>
        <v>4.4000000000000004E-2</v>
      </c>
      <c r="BI25" s="74">
        <f t="shared" si="34"/>
        <v>3.6000000000000004E-2</v>
      </c>
      <c r="BJ25" s="75">
        <v>0</v>
      </c>
      <c r="BK25" s="74">
        <f t="shared" si="13"/>
        <v>0</v>
      </c>
      <c r="BL25" s="74">
        <f t="shared" si="14"/>
        <v>0</v>
      </c>
      <c r="BM25" s="74">
        <f t="shared" si="15"/>
        <v>0</v>
      </c>
      <c r="BN25" s="74">
        <f t="shared" si="16"/>
        <v>0</v>
      </c>
      <c r="BO25" s="74">
        <f t="shared" si="17"/>
        <v>5.5439999999999996</v>
      </c>
      <c r="BP25" s="74">
        <f t="shared" si="18"/>
        <v>0.25600000000000001</v>
      </c>
      <c r="BQ25" s="74">
        <f t="shared" si="19"/>
        <v>5.8</v>
      </c>
      <c r="BR25" s="76"/>
      <c r="BS25" s="74">
        <f t="shared" si="20"/>
        <v>5.8</v>
      </c>
      <c r="BT25" s="74">
        <f t="shared" si="21"/>
        <v>0</v>
      </c>
      <c r="BU25" s="74"/>
      <c r="BV25" s="77">
        <f t="shared" si="22"/>
        <v>0</v>
      </c>
      <c r="BW25" s="77">
        <f t="shared" si="23"/>
        <v>0.95586206896551718</v>
      </c>
      <c r="BX25" s="77">
        <f t="shared" si="24"/>
        <v>4.4137931034482762E-2</v>
      </c>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row>
    <row r="26" spans="1:140" s="85" customFormat="1" x14ac:dyDescent="0.25">
      <c r="A26" s="72"/>
      <c r="B26" s="119">
        <v>23</v>
      </c>
      <c r="C26" s="88" t="s">
        <v>277</v>
      </c>
      <c r="D26" s="88" t="s">
        <v>278</v>
      </c>
      <c r="E26" s="73">
        <v>0</v>
      </c>
      <c r="F26" s="73">
        <v>1.08</v>
      </c>
      <c r="G26" s="73">
        <v>0</v>
      </c>
      <c r="H26" s="74">
        <v>0</v>
      </c>
      <c r="I26" s="74">
        <v>0</v>
      </c>
      <c r="J26" s="74">
        <v>0</v>
      </c>
      <c r="K26" s="75">
        <v>0</v>
      </c>
      <c r="L26" s="74">
        <f t="shared" si="25"/>
        <v>0</v>
      </c>
      <c r="M26" s="74">
        <f t="shared" si="26"/>
        <v>0</v>
      </c>
      <c r="N26" s="74">
        <v>0</v>
      </c>
      <c r="O26" s="74">
        <v>0</v>
      </c>
      <c r="P26" s="74">
        <v>0</v>
      </c>
      <c r="Q26" s="74">
        <v>0</v>
      </c>
      <c r="R26" s="74">
        <v>0</v>
      </c>
      <c r="S26" s="74">
        <v>0</v>
      </c>
      <c r="T26" s="74">
        <v>0</v>
      </c>
      <c r="U26" s="74">
        <v>0</v>
      </c>
      <c r="V26" s="74">
        <v>0</v>
      </c>
      <c r="W26" s="74">
        <v>10.43</v>
      </c>
      <c r="X26" s="74">
        <v>0</v>
      </c>
      <c r="Y26" s="74">
        <v>0</v>
      </c>
      <c r="Z26" s="74">
        <v>0</v>
      </c>
      <c r="AA26" s="74">
        <v>0</v>
      </c>
      <c r="AB26" s="74">
        <v>0</v>
      </c>
      <c r="AC26" s="74">
        <v>0</v>
      </c>
      <c r="AD26" s="74">
        <v>0</v>
      </c>
      <c r="AE26" s="75">
        <v>0</v>
      </c>
      <c r="AF26" s="74">
        <f t="shared" si="0"/>
        <v>0</v>
      </c>
      <c r="AG26" s="74">
        <f t="shared" si="27"/>
        <v>0</v>
      </c>
      <c r="AH26" s="74">
        <f t="shared" si="28"/>
        <v>0</v>
      </c>
      <c r="AI26" s="75">
        <v>0</v>
      </c>
      <c r="AJ26" s="74">
        <f t="shared" si="29"/>
        <v>0</v>
      </c>
      <c r="AK26" s="74">
        <f t="shared" si="30"/>
        <v>0</v>
      </c>
      <c r="AL26" s="74">
        <f t="shared" si="31"/>
        <v>0</v>
      </c>
      <c r="AM26" s="75">
        <v>0</v>
      </c>
      <c r="AN26" s="74">
        <f t="shared" si="1"/>
        <v>0</v>
      </c>
      <c r="AO26" s="74">
        <f t="shared" si="2"/>
        <v>0</v>
      </c>
      <c r="AP26" s="74">
        <f t="shared" si="3"/>
        <v>0</v>
      </c>
      <c r="AQ26" s="75">
        <v>0</v>
      </c>
      <c r="AR26" s="74">
        <f t="shared" si="4"/>
        <v>0</v>
      </c>
      <c r="AS26" s="74">
        <f t="shared" si="5"/>
        <v>0</v>
      </c>
      <c r="AT26" s="74">
        <f t="shared" si="6"/>
        <v>0</v>
      </c>
      <c r="AU26" s="74">
        <v>0</v>
      </c>
      <c r="AV26" s="74">
        <v>0</v>
      </c>
      <c r="AW26" s="74">
        <v>0</v>
      </c>
      <c r="AX26" s="75">
        <v>0</v>
      </c>
      <c r="AY26" s="74">
        <f t="shared" si="7"/>
        <v>0</v>
      </c>
      <c r="AZ26" s="74">
        <f t="shared" si="8"/>
        <v>0</v>
      </c>
      <c r="BA26" s="74">
        <f t="shared" si="9"/>
        <v>0</v>
      </c>
      <c r="BB26" s="74">
        <v>0</v>
      </c>
      <c r="BC26" s="74">
        <f t="shared" si="10"/>
        <v>0</v>
      </c>
      <c r="BD26" s="74">
        <f t="shared" si="11"/>
        <v>0</v>
      </c>
      <c r="BE26" s="74">
        <f t="shared" si="12"/>
        <v>0</v>
      </c>
      <c r="BF26" s="75">
        <v>0.2</v>
      </c>
      <c r="BG26" s="74">
        <f t="shared" si="32"/>
        <v>0</v>
      </c>
      <c r="BH26" s="74">
        <f t="shared" si="33"/>
        <v>0.11000000000000001</v>
      </c>
      <c r="BI26" s="74">
        <f t="shared" si="34"/>
        <v>9.0000000000000011E-2</v>
      </c>
      <c r="BJ26" s="75">
        <v>0</v>
      </c>
      <c r="BK26" s="74">
        <f t="shared" si="13"/>
        <v>0</v>
      </c>
      <c r="BL26" s="74">
        <f t="shared" si="14"/>
        <v>0</v>
      </c>
      <c r="BM26" s="74">
        <f t="shared" si="15"/>
        <v>0</v>
      </c>
      <c r="BN26" s="74">
        <f t="shared" si="16"/>
        <v>0</v>
      </c>
      <c r="BO26" s="74">
        <f t="shared" si="17"/>
        <v>10.54</v>
      </c>
      <c r="BP26" s="74">
        <f t="shared" si="18"/>
        <v>1.1700000000000002</v>
      </c>
      <c r="BQ26" s="74">
        <f t="shared" si="19"/>
        <v>11.709999999999999</v>
      </c>
      <c r="BR26" s="76"/>
      <c r="BS26" s="74">
        <f t="shared" si="20"/>
        <v>11.709999999999999</v>
      </c>
      <c r="BT26" s="74">
        <f t="shared" si="21"/>
        <v>0</v>
      </c>
      <c r="BU26" s="74"/>
      <c r="BV26" s="77">
        <f t="shared" si="22"/>
        <v>0</v>
      </c>
      <c r="BW26" s="77">
        <f t="shared" si="23"/>
        <v>0.90008539709649871</v>
      </c>
      <c r="BX26" s="77">
        <f t="shared" si="24"/>
        <v>9.9914602903501307E-2</v>
      </c>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row>
    <row r="27" spans="1:140" s="85" customFormat="1" x14ac:dyDescent="0.25">
      <c r="A27" s="72"/>
      <c r="B27" s="119">
        <v>24</v>
      </c>
      <c r="C27" s="88" t="s">
        <v>366</v>
      </c>
      <c r="D27" s="88" t="s">
        <v>54</v>
      </c>
      <c r="E27" s="73">
        <v>0</v>
      </c>
      <c r="F27" s="73">
        <v>0.03</v>
      </c>
      <c r="G27" s="73">
        <v>0</v>
      </c>
      <c r="H27" s="74">
        <v>0</v>
      </c>
      <c r="I27" s="74">
        <v>0</v>
      </c>
      <c r="J27" s="74">
        <v>0</v>
      </c>
      <c r="K27" s="75">
        <v>0</v>
      </c>
      <c r="L27" s="74">
        <f t="shared" si="25"/>
        <v>0</v>
      </c>
      <c r="M27" s="74">
        <f t="shared" si="26"/>
        <v>0</v>
      </c>
      <c r="N27" s="74">
        <v>0</v>
      </c>
      <c r="O27" s="74">
        <v>0</v>
      </c>
      <c r="P27" s="74">
        <v>0</v>
      </c>
      <c r="Q27" s="74">
        <v>0</v>
      </c>
      <c r="R27" s="74">
        <v>0</v>
      </c>
      <c r="S27" s="74">
        <v>8.6300000000000008</v>
      </c>
      <c r="T27" s="74">
        <v>0</v>
      </c>
      <c r="U27" s="74">
        <v>0</v>
      </c>
      <c r="V27" s="74">
        <v>2.87</v>
      </c>
      <c r="W27" s="74">
        <v>0</v>
      </c>
      <c r="X27" s="74">
        <v>0</v>
      </c>
      <c r="Y27" s="74">
        <v>0</v>
      </c>
      <c r="Z27" s="74">
        <v>0</v>
      </c>
      <c r="AA27" s="74">
        <v>0</v>
      </c>
      <c r="AB27" s="74">
        <v>0</v>
      </c>
      <c r="AC27" s="74">
        <v>0</v>
      </c>
      <c r="AD27" s="74">
        <v>0</v>
      </c>
      <c r="AE27" s="75">
        <v>0</v>
      </c>
      <c r="AF27" s="74">
        <f t="shared" si="0"/>
        <v>0</v>
      </c>
      <c r="AG27" s="74">
        <f t="shared" si="27"/>
        <v>0</v>
      </c>
      <c r="AH27" s="74">
        <f t="shared" si="28"/>
        <v>0</v>
      </c>
      <c r="AI27" s="75">
        <v>0</v>
      </c>
      <c r="AJ27" s="74">
        <f t="shared" si="29"/>
        <v>0</v>
      </c>
      <c r="AK27" s="74">
        <f t="shared" si="30"/>
        <v>0</v>
      </c>
      <c r="AL27" s="74">
        <f t="shared" si="31"/>
        <v>0</v>
      </c>
      <c r="AM27" s="75">
        <v>0</v>
      </c>
      <c r="AN27" s="74">
        <f t="shared" si="1"/>
        <v>0</v>
      </c>
      <c r="AO27" s="74">
        <f t="shared" si="2"/>
        <v>0</v>
      </c>
      <c r="AP27" s="74">
        <f t="shared" si="3"/>
        <v>0</v>
      </c>
      <c r="AQ27" s="75">
        <v>0</v>
      </c>
      <c r="AR27" s="74">
        <f t="shared" si="4"/>
        <v>0</v>
      </c>
      <c r="AS27" s="74">
        <f t="shared" si="5"/>
        <v>0</v>
      </c>
      <c r="AT27" s="74">
        <f t="shared" si="6"/>
        <v>0</v>
      </c>
      <c r="AU27" s="74">
        <v>0</v>
      </c>
      <c r="AV27" s="74">
        <v>0</v>
      </c>
      <c r="AW27" s="74">
        <v>0</v>
      </c>
      <c r="AX27" s="75">
        <v>0</v>
      </c>
      <c r="AY27" s="74">
        <f t="shared" si="7"/>
        <v>0</v>
      </c>
      <c r="AZ27" s="74">
        <f t="shared" si="8"/>
        <v>0</v>
      </c>
      <c r="BA27" s="74">
        <f t="shared" si="9"/>
        <v>0</v>
      </c>
      <c r="BB27" s="74">
        <v>0</v>
      </c>
      <c r="BC27" s="74">
        <f t="shared" si="10"/>
        <v>0</v>
      </c>
      <c r="BD27" s="74">
        <f t="shared" si="11"/>
        <v>0</v>
      </c>
      <c r="BE27" s="74">
        <f t="shared" si="12"/>
        <v>0</v>
      </c>
      <c r="BF27" s="75">
        <v>0.28000000000000003</v>
      </c>
      <c r="BG27" s="74">
        <f t="shared" si="32"/>
        <v>0</v>
      </c>
      <c r="BH27" s="74">
        <f t="shared" si="33"/>
        <v>0.15400000000000003</v>
      </c>
      <c r="BI27" s="74">
        <f t="shared" si="34"/>
        <v>0.12600000000000003</v>
      </c>
      <c r="BJ27" s="75">
        <v>0</v>
      </c>
      <c r="BK27" s="74">
        <f t="shared" si="13"/>
        <v>0</v>
      </c>
      <c r="BL27" s="74">
        <f t="shared" si="14"/>
        <v>0</v>
      </c>
      <c r="BM27" s="74">
        <f t="shared" si="15"/>
        <v>0</v>
      </c>
      <c r="BN27" s="74">
        <f t="shared" si="16"/>
        <v>0</v>
      </c>
      <c r="BO27" s="74">
        <f t="shared" si="17"/>
        <v>11.654</v>
      </c>
      <c r="BP27" s="74">
        <f t="shared" si="18"/>
        <v>0.15600000000000003</v>
      </c>
      <c r="BQ27" s="74">
        <f t="shared" si="19"/>
        <v>11.81</v>
      </c>
      <c r="BR27" s="76"/>
      <c r="BS27" s="74">
        <f t="shared" si="20"/>
        <v>11.809999999999999</v>
      </c>
      <c r="BT27" s="74">
        <f t="shared" si="21"/>
        <v>0</v>
      </c>
      <c r="BU27" s="74"/>
      <c r="BV27" s="77">
        <f t="shared" si="22"/>
        <v>0</v>
      </c>
      <c r="BW27" s="77">
        <f t="shared" si="23"/>
        <v>0.98679085520745125</v>
      </c>
      <c r="BX27" s="77">
        <f t="shared" si="24"/>
        <v>1.3209144792548689E-2</v>
      </c>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row>
    <row r="28" spans="1:140" s="85" customFormat="1" x14ac:dyDescent="0.25">
      <c r="A28" s="72"/>
      <c r="B28" s="119">
        <v>25</v>
      </c>
      <c r="C28" s="88" t="s">
        <v>590</v>
      </c>
      <c r="D28" s="88" t="s">
        <v>591</v>
      </c>
      <c r="E28" s="73">
        <v>0</v>
      </c>
      <c r="F28" s="73">
        <v>0</v>
      </c>
      <c r="G28" s="73">
        <v>0</v>
      </c>
      <c r="H28" s="74">
        <v>0</v>
      </c>
      <c r="I28" s="74">
        <v>0</v>
      </c>
      <c r="J28" s="74">
        <v>0</v>
      </c>
      <c r="K28" s="75">
        <v>0</v>
      </c>
      <c r="L28" s="74">
        <f t="shared" si="25"/>
        <v>0</v>
      </c>
      <c r="M28" s="74">
        <f t="shared" si="26"/>
        <v>0</v>
      </c>
      <c r="N28" s="74">
        <v>0</v>
      </c>
      <c r="O28" s="74">
        <v>0</v>
      </c>
      <c r="P28" s="74">
        <v>0</v>
      </c>
      <c r="Q28" s="74">
        <v>0</v>
      </c>
      <c r="R28" s="74">
        <v>0</v>
      </c>
      <c r="S28" s="74">
        <v>0</v>
      </c>
      <c r="T28" s="74">
        <v>0</v>
      </c>
      <c r="U28" s="74">
        <v>0</v>
      </c>
      <c r="V28" s="74">
        <v>0</v>
      </c>
      <c r="W28" s="74">
        <v>0.33</v>
      </c>
      <c r="X28" s="74">
        <v>0</v>
      </c>
      <c r="Y28" s="74">
        <v>0</v>
      </c>
      <c r="Z28" s="74">
        <v>0</v>
      </c>
      <c r="AA28" s="74">
        <v>0</v>
      </c>
      <c r="AB28" s="74">
        <v>0</v>
      </c>
      <c r="AC28" s="74">
        <v>0</v>
      </c>
      <c r="AD28" s="74">
        <v>0</v>
      </c>
      <c r="AE28" s="75">
        <v>0</v>
      </c>
      <c r="AF28" s="74">
        <f t="shared" si="0"/>
        <v>0</v>
      </c>
      <c r="AG28" s="74">
        <f t="shared" si="27"/>
        <v>0</v>
      </c>
      <c r="AH28" s="74">
        <f t="shared" si="28"/>
        <v>0</v>
      </c>
      <c r="AI28" s="75">
        <v>0</v>
      </c>
      <c r="AJ28" s="74">
        <f t="shared" si="29"/>
        <v>0</v>
      </c>
      <c r="AK28" s="74">
        <f t="shared" si="30"/>
        <v>0</v>
      </c>
      <c r="AL28" s="74">
        <f t="shared" si="31"/>
        <v>0</v>
      </c>
      <c r="AM28" s="75">
        <v>0</v>
      </c>
      <c r="AN28" s="74">
        <f t="shared" si="1"/>
        <v>0</v>
      </c>
      <c r="AO28" s="74">
        <f t="shared" si="2"/>
        <v>0</v>
      </c>
      <c r="AP28" s="74">
        <f t="shared" si="3"/>
        <v>0</v>
      </c>
      <c r="AQ28" s="75">
        <v>0</v>
      </c>
      <c r="AR28" s="74">
        <f t="shared" si="4"/>
        <v>0</v>
      </c>
      <c r="AS28" s="74">
        <f t="shared" si="5"/>
        <v>0</v>
      </c>
      <c r="AT28" s="74">
        <f t="shared" si="6"/>
        <v>0</v>
      </c>
      <c r="AU28" s="74">
        <v>0</v>
      </c>
      <c r="AV28" s="74">
        <v>0</v>
      </c>
      <c r="AW28" s="74">
        <v>0</v>
      </c>
      <c r="AX28" s="75">
        <v>0</v>
      </c>
      <c r="AY28" s="74">
        <f t="shared" si="7"/>
        <v>0</v>
      </c>
      <c r="AZ28" s="74">
        <f t="shared" si="8"/>
        <v>0</v>
      </c>
      <c r="BA28" s="74">
        <f t="shared" si="9"/>
        <v>0</v>
      </c>
      <c r="BB28" s="74">
        <v>0</v>
      </c>
      <c r="BC28" s="74">
        <f t="shared" si="10"/>
        <v>0</v>
      </c>
      <c r="BD28" s="74">
        <f t="shared" si="11"/>
        <v>0</v>
      </c>
      <c r="BE28" s="74">
        <f t="shared" si="12"/>
        <v>0</v>
      </c>
      <c r="BF28" s="75">
        <v>6.0000000000000001E-3</v>
      </c>
      <c r="BG28" s="74">
        <f t="shared" si="32"/>
        <v>0</v>
      </c>
      <c r="BH28" s="74">
        <f t="shared" si="33"/>
        <v>3.3000000000000004E-3</v>
      </c>
      <c r="BI28" s="74">
        <f t="shared" si="34"/>
        <v>2.7000000000000001E-3</v>
      </c>
      <c r="BJ28" s="75">
        <v>0</v>
      </c>
      <c r="BK28" s="74">
        <f t="shared" si="13"/>
        <v>0</v>
      </c>
      <c r="BL28" s="74">
        <f t="shared" si="14"/>
        <v>0</v>
      </c>
      <c r="BM28" s="74">
        <f t="shared" si="15"/>
        <v>0</v>
      </c>
      <c r="BN28" s="74">
        <f t="shared" si="16"/>
        <v>0</v>
      </c>
      <c r="BO28" s="74">
        <f t="shared" si="17"/>
        <v>0.33330000000000004</v>
      </c>
      <c r="BP28" s="74">
        <f t="shared" si="18"/>
        <v>2.7000000000000001E-3</v>
      </c>
      <c r="BQ28" s="74">
        <f t="shared" si="19"/>
        <v>0.33600000000000002</v>
      </c>
      <c r="BR28" s="76"/>
      <c r="BS28" s="74">
        <f t="shared" si="20"/>
        <v>0.33600000000000002</v>
      </c>
      <c r="BT28" s="74">
        <f t="shared" si="21"/>
        <v>0</v>
      </c>
      <c r="BU28" s="74"/>
      <c r="BV28" s="77">
        <f t="shared" si="22"/>
        <v>0</v>
      </c>
      <c r="BW28" s="77">
        <f t="shared" si="23"/>
        <v>0.99196428571428574</v>
      </c>
      <c r="BX28" s="77">
        <f t="shared" si="24"/>
        <v>8.0357142857142849E-3</v>
      </c>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row>
    <row r="29" spans="1:140" s="85" customFormat="1" x14ac:dyDescent="0.25">
      <c r="A29" s="72"/>
      <c r="B29" s="119">
        <v>26</v>
      </c>
      <c r="C29" s="88" t="s">
        <v>590</v>
      </c>
      <c r="D29" s="88" t="s">
        <v>592</v>
      </c>
      <c r="E29" s="73">
        <v>0</v>
      </c>
      <c r="F29" s="73">
        <v>0</v>
      </c>
      <c r="G29" s="73">
        <v>0</v>
      </c>
      <c r="H29" s="74">
        <v>0</v>
      </c>
      <c r="I29" s="74">
        <v>0</v>
      </c>
      <c r="J29" s="74">
        <v>0</v>
      </c>
      <c r="K29" s="75">
        <v>0</v>
      </c>
      <c r="L29" s="74">
        <f t="shared" si="25"/>
        <v>0</v>
      </c>
      <c r="M29" s="74">
        <f t="shared" si="26"/>
        <v>0</v>
      </c>
      <c r="N29" s="74">
        <v>0</v>
      </c>
      <c r="O29" s="74">
        <v>0</v>
      </c>
      <c r="P29" s="74">
        <v>0</v>
      </c>
      <c r="Q29" s="74">
        <v>0</v>
      </c>
      <c r="R29" s="74">
        <v>0</v>
      </c>
      <c r="S29" s="74">
        <v>0</v>
      </c>
      <c r="T29" s="74">
        <v>0</v>
      </c>
      <c r="U29" s="74">
        <v>0</v>
      </c>
      <c r="V29" s="74">
        <v>0</v>
      </c>
      <c r="W29" s="74">
        <v>0</v>
      </c>
      <c r="X29" s="74">
        <v>0</v>
      </c>
      <c r="Y29" s="74">
        <v>0</v>
      </c>
      <c r="Z29" s="74">
        <v>0</v>
      </c>
      <c r="AA29" s="74">
        <v>0</v>
      </c>
      <c r="AB29" s="74">
        <v>0</v>
      </c>
      <c r="AC29" s="74">
        <v>0</v>
      </c>
      <c r="AD29" s="74">
        <v>0</v>
      </c>
      <c r="AE29" s="75">
        <v>0</v>
      </c>
      <c r="AF29" s="74">
        <f t="shared" si="0"/>
        <v>0</v>
      </c>
      <c r="AG29" s="74">
        <f t="shared" si="27"/>
        <v>0</v>
      </c>
      <c r="AH29" s="74">
        <f t="shared" si="28"/>
        <v>0</v>
      </c>
      <c r="AI29" s="75">
        <v>0</v>
      </c>
      <c r="AJ29" s="74">
        <f t="shared" si="29"/>
        <v>0</v>
      </c>
      <c r="AK29" s="74">
        <f t="shared" si="30"/>
        <v>0</v>
      </c>
      <c r="AL29" s="74">
        <f t="shared" si="31"/>
        <v>0</v>
      </c>
      <c r="AM29" s="75">
        <v>0</v>
      </c>
      <c r="AN29" s="74">
        <f t="shared" si="1"/>
        <v>0</v>
      </c>
      <c r="AO29" s="74">
        <f t="shared" si="2"/>
        <v>0</v>
      </c>
      <c r="AP29" s="74">
        <f t="shared" si="3"/>
        <v>0</v>
      </c>
      <c r="AQ29" s="75">
        <v>2.7</v>
      </c>
      <c r="AR29" s="74">
        <f t="shared" si="4"/>
        <v>1.35</v>
      </c>
      <c r="AS29" s="74">
        <f t="shared" si="5"/>
        <v>0.67500000000000004</v>
      </c>
      <c r="AT29" s="74">
        <f t="shared" si="6"/>
        <v>0.67500000000000004</v>
      </c>
      <c r="AU29" s="74">
        <v>0</v>
      </c>
      <c r="AV29" s="74">
        <v>0</v>
      </c>
      <c r="AW29" s="74">
        <v>0</v>
      </c>
      <c r="AX29" s="75">
        <v>0</v>
      </c>
      <c r="AY29" s="74">
        <f t="shared" si="7"/>
        <v>0</v>
      </c>
      <c r="AZ29" s="74">
        <f t="shared" si="8"/>
        <v>0</v>
      </c>
      <c r="BA29" s="74">
        <f t="shared" si="9"/>
        <v>0</v>
      </c>
      <c r="BB29" s="74">
        <v>0</v>
      </c>
      <c r="BC29" s="74">
        <f t="shared" si="10"/>
        <v>0</v>
      </c>
      <c r="BD29" s="74">
        <f t="shared" si="11"/>
        <v>0</v>
      </c>
      <c r="BE29" s="74">
        <f t="shared" si="12"/>
        <v>0</v>
      </c>
      <c r="BF29" s="75">
        <v>6.8999999999999992E-2</v>
      </c>
      <c r="BG29" s="74">
        <f t="shared" si="32"/>
        <v>0</v>
      </c>
      <c r="BH29" s="74">
        <f t="shared" si="33"/>
        <v>3.7949999999999998E-2</v>
      </c>
      <c r="BI29" s="74">
        <f t="shared" si="34"/>
        <v>3.1049999999999998E-2</v>
      </c>
      <c r="BJ29" s="75">
        <v>0</v>
      </c>
      <c r="BK29" s="74">
        <f t="shared" si="13"/>
        <v>0</v>
      </c>
      <c r="BL29" s="74">
        <f t="shared" si="14"/>
        <v>0</v>
      </c>
      <c r="BM29" s="74">
        <f t="shared" si="15"/>
        <v>0</v>
      </c>
      <c r="BN29" s="74">
        <f t="shared" si="16"/>
        <v>1.35</v>
      </c>
      <c r="BO29" s="74">
        <f t="shared" si="17"/>
        <v>0.71295000000000008</v>
      </c>
      <c r="BP29" s="74">
        <f t="shared" si="18"/>
        <v>0.70605000000000007</v>
      </c>
      <c r="BQ29" s="74">
        <f t="shared" si="19"/>
        <v>2.7690000000000001</v>
      </c>
      <c r="BR29" s="76"/>
      <c r="BS29" s="74">
        <f t="shared" si="20"/>
        <v>2.7690000000000001</v>
      </c>
      <c r="BT29" s="74">
        <f t="shared" si="21"/>
        <v>0</v>
      </c>
      <c r="BU29" s="74"/>
      <c r="BV29" s="77">
        <f t="shared" si="22"/>
        <v>0.48754062838569884</v>
      </c>
      <c r="BW29" s="77">
        <f t="shared" si="23"/>
        <v>0.25747562296858073</v>
      </c>
      <c r="BX29" s="77">
        <f t="shared" si="24"/>
        <v>0.25498374864572049</v>
      </c>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row>
    <row r="30" spans="1:140" s="85" customFormat="1" x14ac:dyDescent="0.25">
      <c r="A30" s="72"/>
      <c r="B30" s="119">
        <v>27</v>
      </c>
      <c r="C30" s="88" t="s">
        <v>589</v>
      </c>
      <c r="D30" s="88" t="s">
        <v>367</v>
      </c>
      <c r="E30" s="73">
        <v>0</v>
      </c>
      <c r="F30" s="73">
        <v>0.15</v>
      </c>
      <c r="G30" s="73">
        <v>0</v>
      </c>
      <c r="H30" s="74">
        <v>0</v>
      </c>
      <c r="I30" s="74">
        <v>0</v>
      </c>
      <c r="J30" s="74">
        <v>0</v>
      </c>
      <c r="K30" s="75">
        <v>0</v>
      </c>
      <c r="L30" s="74">
        <f t="shared" si="25"/>
        <v>0</v>
      </c>
      <c r="M30" s="74">
        <f t="shared" si="26"/>
        <v>0</v>
      </c>
      <c r="N30" s="74">
        <v>0</v>
      </c>
      <c r="O30" s="74">
        <v>0</v>
      </c>
      <c r="P30" s="74">
        <v>0</v>
      </c>
      <c r="Q30" s="74">
        <v>0</v>
      </c>
      <c r="R30" s="74">
        <v>0</v>
      </c>
      <c r="S30" s="74">
        <v>0</v>
      </c>
      <c r="T30" s="74">
        <v>0</v>
      </c>
      <c r="U30" s="74">
        <v>0</v>
      </c>
      <c r="V30" s="74">
        <v>0</v>
      </c>
      <c r="W30" s="74">
        <v>0</v>
      </c>
      <c r="X30" s="74">
        <v>0</v>
      </c>
      <c r="Y30" s="74">
        <v>0</v>
      </c>
      <c r="Z30" s="74">
        <v>0</v>
      </c>
      <c r="AA30" s="74">
        <v>0</v>
      </c>
      <c r="AB30" s="74">
        <v>0</v>
      </c>
      <c r="AC30" s="74">
        <v>0</v>
      </c>
      <c r="AD30" s="74">
        <v>0</v>
      </c>
      <c r="AE30" s="75">
        <v>0</v>
      </c>
      <c r="AF30" s="74">
        <f t="shared" si="0"/>
        <v>0</v>
      </c>
      <c r="AG30" s="74">
        <f t="shared" si="27"/>
        <v>0</v>
      </c>
      <c r="AH30" s="74">
        <f t="shared" si="28"/>
        <v>0</v>
      </c>
      <c r="AI30" s="75">
        <v>0</v>
      </c>
      <c r="AJ30" s="74">
        <f t="shared" si="29"/>
        <v>0</v>
      </c>
      <c r="AK30" s="74">
        <f t="shared" si="30"/>
        <v>0</v>
      </c>
      <c r="AL30" s="74">
        <f t="shared" si="31"/>
        <v>0</v>
      </c>
      <c r="AM30" s="75">
        <v>0</v>
      </c>
      <c r="AN30" s="74">
        <f t="shared" si="1"/>
        <v>0</v>
      </c>
      <c r="AO30" s="74">
        <f t="shared" si="2"/>
        <v>0</v>
      </c>
      <c r="AP30" s="74">
        <f t="shared" si="3"/>
        <v>0</v>
      </c>
      <c r="AQ30" s="75">
        <v>12.2</v>
      </c>
      <c r="AR30" s="74">
        <f t="shared" si="4"/>
        <v>6.1</v>
      </c>
      <c r="AS30" s="74">
        <f t="shared" si="5"/>
        <v>3.05</v>
      </c>
      <c r="AT30" s="74">
        <f t="shared" si="6"/>
        <v>3.05</v>
      </c>
      <c r="AU30" s="74">
        <v>0</v>
      </c>
      <c r="AV30" s="74">
        <v>0</v>
      </c>
      <c r="AW30" s="74">
        <v>0</v>
      </c>
      <c r="AX30" s="75">
        <v>0</v>
      </c>
      <c r="AY30" s="74">
        <f t="shared" si="7"/>
        <v>0</v>
      </c>
      <c r="AZ30" s="74">
        <f t="shared" si="8"/>
        <v>0</v>
      </c>
      <c r="BA30" s="74">
        <f t="shared" si="9"/>
        <v>0</v>
      </c>
      <c r="BB30" s="74">
        <v>0</v>
      </c>
      <c r="BC30" s="74">
        <f t="shared" si="10"/>
        <v>0</v>
      </c>
      <c r="BD30" s="74">
        <f t="shared" si="11"/>
        <v>0</v>
      </c>
      <c r="BE30" s="74">
        <f t="shared" si="12"/>
        <v>0</v>
      </c>
      <c r="BF30" s="75">
        <v>0.06</v>
      </c>
      <c r="BG30" s="74">
        <f t="shared" si="32"/>
        <v>0</v>
      </c>
      <c r="BH30" s="74">
        <f t="shared" si="33"/>
        <v>3.3000000000000002E-2</v>
      </c>
      <c r="BI30" s="74">
        <f t="shared" si="34"/>
        <v>2.7E-2</v>
      </c>
      <c r="BJ30" s="75">
        <v>0</v>
      </c>
      <c r="BK30" s="74">
        <f t="shared" si="13"/>
        <v>0</v>
      </c>
      <c r="BL30" s="74">
        <f t="shared" si="14"/>
        <v>0</v>
      </c>
      <c r="BM30" s="74">
        <f t="shared" si="15"/>
        <v>0</v>
      </c>
      <c r="BN30" s="74">
        <f t="shared" si="16"/>
        <v>6.1</v>
      </c>
      <c r="BO30" s="74">
        <f t="shared" si="17"/>
        <v>3.0829999999999997</v>
      </c>
      <c r="BP30" s="74">
        <f t="shared" si="18"/>
        <v>3.2269999999999999</v>
      </c>
      <c r="BQ30" s="74">
        <f t="shared" si="19"/>
        <v>12.41</v>
      </c>
      <c r="BR30" s="76"/>
      <c r="BS30" s="74">
        <f t="shared" si="20"/>
        <v>12.41</v>
      </c>
      <c r="BT30" s="74">
        <f t="shared" si="21"/>
        <v>0</v>
      </c>
      <c r="BU30" s="74"/>
      <c r="BV30" s="77">
        <f t="shared" si="22"/>
        <v>0.49153908138597902</v>
      </c>
      <c r="BW30" s="77">
        <f t="shared" si="23"/>
        <v>0.24842868654311037</v>
      </c>
      <c r="BX30" s="77">
        <f t="shared" si="24"/>
        <v>0.26003223207091053</v>
      </c>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row>
    <row r="31" spans="1:140" s="85" customFormat="1" x14ac:dyDescent="0.25">
      <c r="A31" s="72"/>
      <c r="B31" s="119">
        <v>28</v>
      </c>
      <c r="C31" s="88" t="s">
        <v>357</v>
      </c>
      <c r="D31" s="88" t="s">
        <v>35</v>
      </c>
      <c r="E31" s="73">
        <v>0</v>
      </c>
      <c r="F31" s="73">
        <v>2.15</v>
      </c>
      <c r="G31" s="73">
        <v>0</v>
      </c>
      <c r="H31" s="74">
        <v>0</v>
      </c>
      <c r="I31" s="74">
        <v>0</v>
      </c>
      <c r="J31" s="74">
        <v>0</v>
      </c>
      <c r="K31" s="75">
        <v>0</v>
      </c>
      <c r="L31" s="74">
        <f t="shared" si="25"/>
        <v>0</v>
      </c>
      <c r="M31" s="74">
        <f t="shared" si="26"/>
        <v>0</v>
      </c>
      <c r="N31" s="74">
        <v>0</v>
      </c>
      <c r="O31" s="74">
        <v>0</v>
      </c>
      <c r="P31" s="74">
        <v>0</v>
      </c>
      <c r="Q31" s="74">
        <v>0</v>
      </c>
      <c r="R31" s="74">
        <v>0</v>
      </c>
      <c r="S31" s="74">
        <v>11.9</v>
      </c>
      <c r="T31" s="74">
        <v>0</v>
      </c>
      <c r="U31" s="74">
        <v>0</v>
      </c>
      <c r="V31" s="74">
        <v>0</v>
      </c>
      <c r="W31" s="74">
        <v>0</v>
      </c>
      <c r="X31" s="74">
        <v>0</v>
      </c>
      <c r="Y31" s="74">
        <v>0</v>
      </c>
      <c r="Z31" s="74">
        <v>0</v>
      </c>
      <c r="AA31" s="74">
        <v>0</v>
      </c>
      <c r="AB31" s="74">
        <v>0</v>
      </c>
      <c r="AC31" s="74">
        <v>0</v>
      </c>
      <c r="AD31" s="74">
        <v>0</v>
      </c>
      <c r="AE31" s="75">
        <v>1.2</v>
      </c>
      <c r="AF31" s="74">
        <f t="shared" si="0"/>
        <v>0</v>
      </c>
      <c r="AG31" s="74">
        <f t="shared" si="27"/>
        <v>0</v>
      </c>
      <c r="AH31" s="74">
        <f t="shared" si="28"/>
        <v>1.2</v>
      </c>
      <c r="AI31" s="75">
        <v>0</v>
      </c>
      <c r="AJ31" s="74">
        <f t="shared" si="29"/>
        <v>0</v>
      </c>
      <c r="AK31" s="74">
        <f t="shared" si="30"/>
        <v>0</v>
      </c>
      <c r="AL31" s="74">
        <f t="shared" si="31"/>
        <v>0</v>
      </c>
      <c r="AM31" s="75">
        <v>0</v>
      </c>
      <c r="AN31" s="74">
        <f t="shared" si="1"/>
        <v>0</v>
      </c>
      <c r="AO31" s="74">
        <f t="shared" si="2"/>
        <v>0</v>
      </c>
      <c r="AP31" s="74">
        <f t="shared" si="3"/>
        <v>0</v>
      </c>
      <c r="AQ31" s="75">
        <v>0</v>
      </c>
      <c r="AR31" s="74">
        <f t="shared" si="4"/>
        <v>0</v>
      </c>
      <c r="AS31" s="74">
        <f t="shared" si="5"/>
        <v>0</v>
      </c>
      <c r="AT31" s="74">
        <f t="shared" si="6"/>
        <v>0</v>
      </c>
      <c r="AU31" s="74">
        <v>0</v>
      </c>
      <c r="AV31" s="74">
        <v>0</v>
      </c>
      <c r="AW31" s="74">
        <v>0</v>
      </c>
      <c r="AX31" s="75">
        <v>0</v>
      </c>
      <c r="AY31" s="74">
        <f t="shared" si="7"/>
        <v>0</v>
      </c>
      <c r="AZ31" s="74">
        <f t="shared" si="8"/>
        <v>0</v>
      </c>
      <c r="BA31" s="74">
        <f t="shared" si="9"/>
        <v>0</v>
      </c>
      <c r="BB31" s="74">
        <v>0</v>
      </c>
      <c r="BC31" s="74">
        <f t="shared" si="10"/>
        <v>0</v>
      </c>
      <c r="BD31" s="74">
        <f t="shared" si="11"/>
        <v>0</v>
      </c>
      <c r="BE31" s="74">
        <f t="shared" si="12"/>
        <v>0</v>
      </c>
      <c r="BF31" s="75">
        <v>0.25</v>
      </c>
      <c r="BG31" s="74">
        <f t="shared" si="32"/>
        <v>0</v>
      </c>
      <c r="BH31" s="74">
        <f t="shared" si="33"/>
        <v>0.13750000000000001</v>
      </c>
      <c r="BI31" s="74">
        <f t="shared" si="34"/>
        <v>0.1125</v>
      </c>
      <c r="BJ31" s="75">
        <v>0</v>
      </c>
      <c r="BK31" s="74">
        <f t="shared" si="13"/>
        <v>0</v>
      </c>
      <c r="BL31" s="74">
        <f t="shared" si="14"/>
        <v>0</v>
      </c>
      <c r="BM31" s="74">
        <f t="shared" si="15"/>
        <v>0</v>
      </c>
      <c r="BN31" s="74">
        <f t="shared" si="16"/>
        <v>0</v>
      </c>
      <c r="BO31" s="74">
        <f t="shared" si="17"/>
        <v>12.0375</v>
      </c>
      <c r="BP31" s="74">
        <f t="shared" si="18"/>
        <v>3.4624999999999995</v>
      </c>
      <c r="BQ31" s="74">
        <f t="shared" si="19"/>
        <v>15.5</v>
      </c>
      <c r="BR31" s="76"/>
      <c r="BS31" s="74">
        <f t="shared" si="20"/>
        <v>15.5</v>
      </c>
      <c r="BT31" s="74">
        <f t="shared" si="21"/>
        <v>0</v>
      </c>
      <c r="BU31" s="74"/>
      <c r="BV31" s="77">
        <f t="shared" si="22"/>
        <v>0</v>
      </c>
      <c r="BW31" s="77">
        <f t="shared" si="23"/>
        <v>0.77661290322580645</v>
      </c>
      <c r="BX31" s="77">
        <f t="shared" si="24"/>
        <v>0.22338709677419352</v>
      </c>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row>
    <row r="32" spans="1:140" s="85" customFormat="1" x14ac:dyDescent="0.25">
      <c r="A32" s="72"/>
      <c r="B32" s="119">
        <v>29</v>
      </c>
      <c r="C32" s="88" t="s">
        <v>368</v>
      </c>
      <c r="D32" s="88" t="s">
        <v>56</v>
      </c>
      <c r="E32" s="73">
        <v>0</v>
      </c>
      <c r="F32" s="73">
        <v>0.19</v>
      </c>
      <c r="G32" s="73">
        <v>0</v>
      </c>
      <c r="H32" s="74">
        <v>0</v>
      </c>
      <c r="I32" s="74">
        <v>0</v>
      </c>
      <c r="J32" s="74">
        <v>0</v>
      </c>
      <c r="K32" s="75">
        <v>0</v>
      </c>
      <c r="L32" s="74">
        <f t="shared" si="25"/>
        <v>0</v>
      </c>
      <c r="M32" s="74">
        <f t="shared" si="26"/>
        <v>0</v>
      </c>
      <c r="N32" s="74">
        <v>0</v>
      </c>
      <c r="O32" s="74">
        <v>0</v>
      </c>
      <c r="P32" s="74">
        <v>0</v>
      </c>
      <c r="Q32" s="74">
        <v>0</v>
      </c>
      <c r="R32" s="74">
        <v>0</v>
      </c>
      <c r="S32" s="74">
        <v>0</v>
      </c>
      <c r="T32" s="74">
        <v>0</v>
      </c>
      <c r="U32" s="74">
        <v>0</v>
      </c>
      <c r="V32" s="74">
        <v>0</v>
      </c>
      <c r="W32" s="74">
        <v>10.31</v>
      </c>
      <c r="X32" s="74">
        <v>0</v>
      </c>
      <c r="Y32" s="74">
        <v>0</v>
      </c>
      <c r="Z32" s="74">
        <v>0</v>
      </c>
      <c r="AA32" s="74">
        <v>0</v>
      </c>
      <c r="AB32" s="74">
        <v>0</v>
      </c>
      <c r="AC32" s="74">
        <v>0</v>
      </c>
      <c r="AD32" s="74">
        <v>0</v>
      </c>
      <c r="AE32" s="75">
        <v>0</v>
      </c>
      <c r="AF32" s="74">
        <f t="shared" si="0"/>
        <v>0</v>
      </c>
      <c r="AG32" s="74">
        <f t="shared" si="27"/>
        <v>0</v>
      </c>
      <c r="AH32" s="74">
        <f t="shared" si="28"/>
        <v>0</v>
      </c>
      <c r="AI32" s="75">
        <v>0</v>
      </c>
      <c r="AJ32" s="74">
        <f t="shared" si="29"/>
        <v>0</v>
      </c>
      <c r="AK32" s="74">
        <f t="shared" si="30"/>
        <v>0</v>
      </c>
      <c r="AL32" s="74">
        <f t="shared" si="31"/>
        <v>0</v>
      </c>
      <c r="AM32" s="75">
        <v>0</v>
      </c>
      <c r="AN32" s="74">
        <f t="shared" si="1"/>
        <v>0</v>
      </c>
      <c r="AO32" s="74">
        <f t="shared" si="2"/>
        <v>0</v>
      </c>
      <c r="AP32" s="74">
        <f t="shared" si="3"/>
        <v>0</v>
      </c>
      <c r="AQ32" s="75">
        <v>0</v>
      </c>
      <c r="AR32" s="74">
        <f t="shared" si="4"/>
        <v>0</v>
      </c>
      <c r="AS32" s="74">
        <f t="shared" si="5"/>
        <v>0</v>
      </c>
      <c r="AT32" s="74">
        <f t="shared" si="6"/>
        <v>0</v>
      </c>
      <c r="AU32" s="74">
        <v>0</v>
      </c>
      <c r="AV32" s="74">
        <v>0</v>
      </c>
      <c r="AW32" s="74">
        <v>0</v>
      </c>
      <c r="AX32" s="75">
        <v>0</v>
      </c>
      <c r="AY32" s="74">
        <f t="shared" si="7"/>
        <v>0</v>
      </c>
      <c r="AZ32" s="74">
        <f t="shared" si="8"/>
        <v>0</v>
      </c>
      <c r="BA32" s="74">
        <f t="shared" si="9"/>
        <v>0</v>
      </c>
      <c r="BB32" s="74">
        <v>0</v>
      </c>
      <c r="BC32" s="74">
        <f t="shared" si="10"/>
        <v>0</v>
      </c>
      <c r="BD32" s="74">
        <f t="shared" si="11"/>
        <v>0</v>
      </c>
      <c r="BE32" s="74">
        <f t="shared" si="12"/>
        <v>0</v>
      </c>
      <c r="BF32" s="75">
        <v>0.16</v>
      </c>
      <c r="BG32" s="74">
        <f t="shared" si="32"/>
        <v>0</v>
      </c>
      <c r="BH32" s="74">
        <f t="shared" si="33"/>
        <v>8.8000000000000009E-2</v>
      </c>
      <c r="BI32" s="74">
        <f t="shared" si="34"/>
        <v>7.2000000000000008E-2</v>
      </c>
      <c r="BJ32" s="75">
        <v>0</v>
      </c>
      <c r="BK32" s="74">
        <f t="shared" si="13"/>
        <v>0</v>
      </c>
      <c r="BL32" s="74">
        <f t="shared" si="14"/>
        <v>0</v>
      </c>
      <c r="BM32" s="74">
        <f t="shared" si="15"/>
        <v>0</v>
      </c>
      <c r="BN32" s="74">
        <f t="shared" si="16"/>
        <v>0</v>
      </c>
      <c r="BO32" s="74">
        <f t="shared" si="17"/>
        <v>10.398</v>
      </c>
      <c r="BP32" s="74">
        <f t="shared" si="18"/>
        <v>0.26200000000000001</v>
      </c>
      <c r="BQ32" s="74">
        <f t="shared" si="19"/>
        <v>10.66</v>
      </c>
      <c r="BR32" s="76"/>
      <c r="BS32" s="74">
        <f t="shared" si="20"/>
        <v>10.66</v>
      </c>
      <c r="BT32" s="74">
        <f t="shared" si="21"/>
        <v>0</v>
      </c>
      <c r="BU32" s="74"/>
      <c r="BV32" s="77">
        <f t="shared" si="22"/>
        <v>0</v>
      </c>
      <c r="BW32" s="77">
        <f t="shared" si="23"/>
        <v>0.97542213883677298</v>
      </c>
      <c r="BX32" s="77">
        <f t="shared" si="24"/>
        <v>2.4577861163227018E-2</v>
      </c>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row>
    <row r="33" spans="1:140" s="85" customFormat="1" x14ac:dyDescent="0.25">
      <c r="A33" s="72"/>
      <c r="B33" s="89">
        <v>30</v>
      </c>
      <c r="C33" s="90" t="s">
        <v>359</v>
      </c>
      <c r="D33" s="90" t="s">
        <v>45</v>
      </c>
      <c r="E33" s="91">
        <v>0</v>
      </c>
      <c r="F33" s="91">
        <v>1.48</v>
      </c>
      <c r="G33" s="91">
        <v>1.31</v>
      </c>
      <c r="H33" s="92">
        <v>0</v>
      </c>
      <c r="I33" s="92">
        <v>0</v>
      </c>
      <c r="J33" s="92">
        <v>0</v>
      </c>
      <c r="K33" s="93">
        <v>147.38999999999999</v>
      </c>
      <c r="L33" s="92">
        <f t="shared" si="25"/>
        <v>81.064499999999995</v>
      </c>
      <c r="M33" s="92">
        <f t="shared" si="26"/>
        <v>66.325499999999991</v>
      </c>
      <c r="N33" s="92">
        <v>0</v>
      </c>
      <c r="O33" s="92">
        <v>3.64</v>
      </c>
      <c r="P33" s="92">
        <v>2.2999999999999998</v>
      </c>
      <c r="Q33" s="92">
        <v>12.04</v>
      </c>
      <c r="R33" s="92">
        <v>2.2999999999999998</v>
      </c>
      <c r="S33" s="92">
        <v>14.32</v>
      </c>
      <c r="T33" s="92">
        <v>0</v>
      </c>
      <c r="U33" s="92">
        <v>0</v>
      </c>
      <c r="V33" s="92">
        <v>0</v>
      </c>
      <c r="W33" s="92">
        <v>0</v>
      </c>
      <c r="X33" s="92">
        <v>0</v>
      </c>
      <c r="Y33" s="92">
        <v>0</v>
      </c>
      <c r="Z33" s="92">
        <v>0</v>
      </c>
      <c r="AA33" s="92">
        <v>0</v>
      </c>
      <c r="AB33" s="92">
        <v>0</v>
      </c>
      <c r="AC33" s="92">
        <v>0</v>
      </c>
      <c r="AD33" s="92">
        <v>0</v>
      </c>
      <c r="AE33" s="93">
        <v>14.97</v>
      </c>
      <c r="AF33" s="92">
        <f t="shared" si="0"/>
        <v>0</v>
      </c>
      <c r="AG33" s="92">
        <f t="shared" si="27"/>
        <v>0</v>
      </c>
      <c r="AH33" s="92">
        <f t="shared" si="28"/>
        <v>14.97</v>
      </c>
      <c r="AI33" s="93">
        <v>0</v>
      </c>
      <c r="AJ33" s="92">
        <f t="shared" si="29"/>
        <v>0</v>
      </c>
      <c r="AK33" s="92">
        <f t="shared" si="30"/>
        <v>0</v>
      </c>
      <c r="AL33" s="92">
        <f t="shared" si="31"/>
        <v>0</v>
      </c>
      <c r="AM33" s="93">
        <v>0</v>
      </c>
      <c r="AN33" s="92">
        <f t="shared" si="1"/>
        <v>0</v>
      </c>
      <c r="AO33" s="92">
        <f t="shared" si="2"/>
        <v>0</v>
      </c>
      <c r="AP33" s="92">
        <f t="shared" si="3"/>
        <v>0</v>
      </c>
      <c r="AQ33" s="93">
        <v>0</v>
      </c>
      <c r="AR33" s="92">
        <f t="shared" si="4"/>
        <v>0</v>
      </c>
      <c r="AS33" s="92">
        <f t="shared" si="5"/>
        <v>0</v>
      </c>
      <c r="AT33" s="92">
        <f t="shared" si="6"/>
        <v>0</v>
      </c>
      <c r="AU33" s="92">
        <v>0</v>
      </c>
      <c r="AV33" s="92">
        <v>0</v>
      </c>
      <c r="AW33" s="92">
        <v>0</v>
      </c>
      <c r="AX33" s="93">
        <v>0</v>
      </c>
      <c r="AY33" s="92">
        <f t="shared" si="7"/>
        <v>0</v>
      </c>
      <c r="AZ33" s="92">
        <f t="shared" si="8"/>
        <v>0</v>
      </c>
      <c r="BA33" s="92">
        <f t="shared" si="9"/>
        <v>0</v>
      </c>
      <c r="BB33" s="92">
        <v>0</v>
      </c>
      <c r="BC33" s="74">
        <f t="shared" si="10"/>
        <v>0</v>
      </c>
      <c r="BD33" s="74">
        <f t="shared" si="11"/>
        <v>0</v>
      </c>
      <c r="BE33" s="74">
        <f t="shared" si="12"/>
        <v>0</v>
      </c>
      <c r="BF33" s="93">
        <v>3.16</v>
      </c>
      <c r="BG33" s="92">
        <f t="shared" si="32"/>
        <v>0</v>
      </c>
      <c r="BH33" s="92">
        <f t="shared" si="33"/>
        <v>1.7380000000000002</v>
      </c>
      <c r="BI33" s="92">
        <f t="shared" si="34"/>
        <v>1.4220000000000002</v>
      </c>
      <c r="BJ33" s="93">
        <v>3.7207634466470174</v>
      </c>
      <c r="BK33" s="92">
        <f t="shared" si="13"/>
        <v>0</v>
      </c>
      <c r="BL33" s="92">
        <f t="shared" si="14"/>
        <v>2.0464198956558599</v>
      </c>
      <c r="BM33" s="92">
        <f t="shared" si="15"/>
        <v>1.6743435509911579</v>
      </c>
      <c r="BN33" s="74">
        <f t="shared" si="16"/>
        <v>0</v>
      </c>
      <c r="BO33" s="74">
        <f t="shared" si="17"/>
        <v>119.44891989565586</v>
      </c>
      <c r="BP33" s="74">
        <f t="shared" si="18"/>
        <v>87.181843550991147</v>
      </c>
      <c r="BQ33" s="92">
        <f t="shared" si="19"/>
        <v>206.63076344664699</v>
      </c>
      <c r="BR33" s="94"/>
      <c r="BS33" s="92">
        <f t="shared" si="20"/>
        <v>206.63076344664699</v>
      </c>
      <c r="BT33" s="92">
        <f t="shared" si="21"/>
        <v>0</v>
      </c>
      <c r="BU33" s="92"/>
      <c r="BV33" s="95">
        <f t="shared" si="22"/>
        <v>0</v>
      </c>
      <c r="BW33" s="95">
        <f t="shared" si="23"/>
        <v>0.57807907159234839</v>
      </c>
      <c r="BX33" s="95">
        <f t="shared" si="24"/>
        <v>0.42192092840765161</v>
      </c>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row>
    <row r="34" spans="1:140" s="85" customFormat="1" x14ac:dyDescent="0.25">
      <c r="A34" s="72"/>
      <c r="B34" s="119">
        <v>31</v>
      </c>
      <c r="C34" s="88" t="s">
        <v>593</v>
      </c>
      <c r="D34" s="88" t="s">
        <v>57</v>
      </c>
      <c r="E34" s="73">
        <v>0</v>
      </c>
      <c r="F34" s="73">
        <v>0</v>
      </c>
      <c r="G34" s="73">
        <v>0</v>
      </c>
      <c r="H34" s="74">
        <v>0</v>
      </c>
      <c r="I34" s="74">
        <v>0</v>
      </c>
      <c r="J34" s="74">
        <v>0</v>
      </c>
      <c r="K34" s="75">
        <v>0</v>
      </c>
      <c r="L34" s="74">
        <f t="shared" si="25"/>
        <v>0</v>
      </c>
      <c r="M34" s="74">
        <f t="shared" si="26"/>
        <v>0</v>
      </c>
      <c r="N34" s="74">
        <v>0</v>
      </c>
      <c r="O34" s="74">
        <v>0</v>
      </c>
      <c r="P34" s="74">
        <v>0</v>
      </c>
      <c r="Q34" s="74">
        <v>0</v>
      </c>
      <c r="R34" s="74">
        <v>0</v>
      </c>
      <c r="S34" s="74">
        <v>0</v>
      </c>
      <c r="T34" s="74">
        <v>0</v>
      </c>
      <c r="U34" s="74">
        <v>0</v>
      </c>
      <c r="V34" s="74">
        <v>0</v>
      </c>
      <c r="W34" s="74">
        <v>0</v>
      </c>
      <c r="X34" s="74">
        <v>0</v>
      </c>
      <c r="Y34" s="74">
        <v>0</v>
      </c>
      <c r="Z34" s="74">
        <v>0</v>
      </c>
      <c r="AA34" s="74">
        <v>0</v>
      </c>
      <c r="AB34" s="74">
        <v>0</v>
      </c>
      <c r="AC34" s="74">
        <v>0</v>
      </c>
      <c r="AD34" s="74">
        <v>0</v>
      </c>
      <c r="AE34" s="75">
        <v>0</v>
      </c>
      <c r="AF34" s="74">
        <f t="shared" si="0"/>
        <v>0</v>
      </c>
      <c r="AG34" s="74">
        <f t="shared" si="27"/>
        <v>0</v>
      </c>
      <c r="AH34" s="74">
        <f t="shared" si="28"/>
        <v>0</v>
      </c>
      <c r="AI34" s="75">
        <v>0</v>
      </c>
      <c r="AJ34" s="74">
        <f t="shared" si="29"/>
        <v>0</v>
      </c>
      <c r="AK34" s="74">
        <f t="shared" si="30"/>
        <v>0</v>
      </c>
      <c r="AL34" s="74">
        <f t="shared" si="31"/>
        <v>0</v>
      </c>
      <c r="AM34" s="75">
        <v>0</v>
      </c>
      <c r="AN34" s="74">
        <f t="shared" si="1"/>
        <v>0</v>
      </c>
      <c r="AO34" s="74">
        <f t="shared" si="2"/>
        <v>0</v>
      </c>
      <c r="AP34" s="74">
        <f t="shared" si="3"/>
        <v>0</v>
      </c>
      <c r="AQ34" s="75">
        <v>5.13</v>
      </c>
      <c r="AR34" s="74">
        <f t="shared" si="4"/>
        <v>2.5649999999999999</v>
      </c>
      <c r="AS34" s="74">
        <f t="shared" si="5"/>
        <v>1.2825</v>
      </c>
      <c r="AT34" s="74">
        <f t="shared" si="6"/>
        <v>1.2825</v>
      </c>
      <c r="AU34" s="74">
        <v>0</v>
      </c>
      <c r="AV34" s="74">
        <v>0</v>
      </c>
      <c r="AW34" s="74">
        <v>0</v>
      </c>
      <c r="AX34" s="75">
        <v>0</v>
      </c>
      <c r="AY34" s="74">
        <f t="shared" si="7"/>
        <v>0</v>
      </c>
      <c r="AZ34" s="74">
        <f t="shared" si="8"/>
        <v>0</v>
      </c>
      <c r="BA34" s="74">
        <f t="shared" si="9"/>
        <v>0</v>
      </c>
      <c r="BB34" s="74">
        <v>0</v>
      </c>
      <c r="BC34" s="74">
        <f t="shared" si="10"/>
        <v>0</v>
      </c>
      <c r="BD34" s="74">
        <f t="shared" si="11"/>
        <v>0</v>
      </c>
      <c r="BE34" s="74">
        <f t="shared" si="12"/>
        <v>0</v>
      </c>
      <c r="BF34" s="75">
        <v>0.1515</v>
      </c>
      <c r="BG34" s="74">
        <f t="shared" si="32"/>
        <v>0</v>
      </c>
      <c r="BH34" s="74">
        <f t="shared" si="33"/>
        <v>8.332500000000001E-2</v>
      </c>
      <c r="BI34" s="74">
        <f t="shared" si="34"/>
        <v>6.8174999999999999E-2</v>
      </c>
      <c r="BJ34" s="75">
        <v>0</v>
      </c>
      <c r="BK34" s="74">
        <f t="shared" si="13"/>
        <v>0</v>
      </c>
      <c r="BL34" s="74">
        <f t="shared" si="14"/>
        <v>0</v>
      </c>
      <c r="BM34" s="74">
        <f t="shared" si="15"/>
        <v>0</v>
      </c>
      <c r="BN34" s="74">
        <f t="shared" si="16"/>
        <v>2.5649999999999999</v>
      </c>
      <c r="BO34" s="74">
        <f t="shared" si="17"/>
        <v>1.3658250000000001</v>
      </c>
      <c r="BP34" s="74">
        <f t="shared" si="18"/>
        <v>1.3506750000000001</v>
      </c>
      <c r="BQ34" s="74">
        <f t="shared" si="19"/>
        <v>5.2815000000000003</v>
      </c>
      <c r="BR34" s="76"/>
      <c r="BS34" s="74">
        <f t="shared" si="20"/>
        <v>5.2815000000000003</v>
      </c>
      <c r="BT34" s="74">
        <f t="shared" si="21"/>
        <v>0</v>
      </c>
      <c r="BU34" s="74"/>
      <c r="BV34" s="77">
        <f t="shared" si="22"/>
        <v>0.48565748366941208</v>
      </c>
      <c r="BW34" s="77">
        <f t="shared" si="23"/>
        <v>0.25860550979835273</v>
      </c>
      <c r="BX34" s="77">
        <f t="shared" si="24"/>
        <v>0.25573700653223513</v>
      </c>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row>
    <row r="35" spans="1:140" s="85" customFormat="1" x14ac:dyDescent="0.25">
      <c r="A35" s="72"/>
      <c r="B35" s="119">
        <v>32</v>
      </c>
      <c r="C35" s="88" t="s">
        <v>369</v>
      </c>
      <c r="D35" s="88" t="s">
        <v>59</v>
      </c>
      <c r="E35" s="73">
        <v>0</v>
      </c>
      <c r="F35" s="73">
        <v>1.9</v>
      </c>
      <c r="G35" s="73">
        <v>0</v>
      </c>
      <c r="H35" s="74">
        <v>0</v>
      </c>
      <c r="I35" s="74">
        <v>0</v>
      </c>
      <c r="J35" s="74">
        <v>0</v>
      </c>
      <c r="K35" s="75">
        <v>0</v>
      </c>
      <c r="L35" s="74">
        <f t="shared" si="25"/>
        <v>0</v>
      </c>
      <c r="M35" s="74">
        <f t="shared" si="26"/>
        <v>0</v>
      </c>
      <c r="N35" s="74">
        <v>0</v>
      </c>
      <c r="O35" s="74">
        <v>0</v>
      </c>
      <c r="P35" s="74">
        <v>0</v>
      </c>
      <c r="Q35" s="74">
        <v>15.7</v>
      </c>
      <c r="R35" s="74">
        <v>0</v>
      </c>
      <c r="S35" s="74">
        <v>0</v>
      </c>
      <c r="T35" s="74">
        <v>0</v>
      </c>
      <c r="U35" s="74">
        <v>0</v>
      </c>
      <c r="V35" s="74">
        <v>0</v>
      </c>
      <c r="W35" s="74">
        <v>0</v>
      </c>
      <c r="X35" s="74">
        <v>0</v>
      </c>
      <c r="Y35" s="74">
        <v>0</v>
      </c>
      <c r="Z35" s="74">
        <v>0</v>
      </c>
      <c r="AA35" s="74">
        <v>0</v>
      </c>
      <c r="AB35" s="74">
        <v>0</v>
      </c>
      <c r="AC35" s="74">
        <v>0</v>
      </c>
      <c r="AD35" s="74">
        <v>0</v>
      </c>
      <c r="AE35" s="75">
        <v>0</v>
      </c>
      <c r="AF35" s="74">
        <f t="shared" si="0"/>
        <v>0</v>
      </c>
      <c r="AG35" s="74">
        <f t="shared" si="27"/>
        <v>0</v>
      </c>
      <c r="AH35" s="74">
        <f t="shared" si="28"/>
        <v>0</v>
      </c>
      <c r="AI35" s="75">
        <v>0</v>
      </c>
      <c r="AJ35" s="74">
        <f t="shared" si="29"/>
        <v>0</v>
      </c>
      <c r="AK35" s="74">
        <f t="shared" si="30"/>
        <v>0</v>
      </c>
      <c r="AL35" s="74">
        <f t="shared" si="31"/>
        <v>0</v>
      </c>
      <c r="AM35" s="75">
        <v>0</v>
      </c>
      <c r="AN35" s="74">
        <f t="shared" si="1"/>
        <v>0</v>
      </c>
      <c r="AO35" s="74">
        <f t="shared" si="2"/>
        <v>0</v>
      </c>
      <c r="AP35" s="74">
        <f t="shared" si="3"/>
        <v>0</v>
      </c>
      <c r="AQ35" s="75">
        <v>0</v>
      </c>
      <c r="AR35" s="74">
        <f t="shared" si="4"/>
        <v>0</v>
      </c>
      <c r="AS35" s="74">
        <f t="shared" si="5"/>
        <v>0</v>
      </c>
      <c r="AT35" s="74">
        <f t="shared" si="6"/>
        <v>0</v>
      </c>
      <c r="AU35" s="74">
        <v>0</v>
      </c>
      <c r="AV35" s="74">
        <v>0</v>
      </c>
      <c r="AW35" s="74">
        <v>0</v>
      </c>
      <c r="AX35" s="75">
        <v>0</v>
      </c>
      <c r="AY35" s="74">
        <f t="shared" si="7"/>
        <v>0</v>
      </c>
      <c r="AZ35" s="74">
        <f t="shared" si="8"/>
        <v>0</v>
      </c>
      <c r="BA35" s="74">
        <f t="shared" si="9"/>
        <v>0</v>
      </c>
      <c r="BB35" s="74">
        <v>0</v>
      </c>
      <c r="BC35" s="74">
        <f t="shared" si="10"/>
        <v>0</v>
      </c>
      <c r="BD35" s="74">
        <f t="shared" si="11"/>
        <v>0</v>
      </c>
      <c r="BE35" s="74">
        <f t="shared" si="12"/>
        <v>0</v>
      </c>
      <c r="BF35" s="75">
        <v>0.43</v>
      </c>
      <c r="BG35" s="74">
        <f t="shared" si="32"/>
        <v>0</v>
      </c>
      <c r="BH35" s="74">
        <f t="shared" si="33"/>
        <v>0.23650000000000002</v>
      </c>
      <c r="BI35" s="74">
        <f t="shared" si="34"/>
        <v>0.19350000000000001</v>
      </c>
      <c r="BJ35" s="75">
        <v>0</v>
      </c>
      <c r="BK35" s="74">
        <f t="shared" si="13"/>
        <v>0</v>
      </c>
      <c r="BL35" s="74">
        <f t="shared" si="14"/>
        <v>0</v>
      </c>
      <c r="BM35" s="74">
        <f t="shared" si="15"/>
        <v>0</v>
      </c>
      <c r="BN35" s="74">
        <f t="shared" si="16"/>
        <v>0</v>
      </c>
      <c r="BO35" s="74">
        <f t="shared" si="17"/>
        <v>15.936499999999999</v>
      </c>
      <c r="BP35" s="74">
        <f t="shared" si="18"/>
        <v>2.0934999999999997</v>
      </c>
      <c r="BQ35" s="74">
        <f t="shared" si="19"/>
        <v>18.029999999999998</v>
      </c>
      <c r="BR35" s="76"/>
      <c r="BS35" s="74">
        <f t="shared" si="20"/>
        <v>18.029999999999998</v>
      </c>
      <c r="BT35" s="74">
        <f t="shared" si="21"/>
        <v>0</v>
      </c>
      <c r="BU35" s="74"/>
      <c r="BV35" s="77">
        <f t="shared" si="22"/>
        <v>0</v>
      </c>
      <c r="BW35" s="77">
        <f t="shared" si="23"/>
        <v>0.88388796450360518</v>
      </c>
      <c r="BX35" s="77">
        <f t="shared" si="24"/>
        <v>0.1161120354963949</v>
      </c>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row>
    <row r="36" spans="1:140" s="85" customFormat="1" x14ac:dyDescent="0.25">
      <c r="A36" s="72"/>
      <c r="B36" s="119">
        <v>33</v>
      </c>
      <c r="C36" s="88" t="s">
        <v>370</v>
      </c>
      <c r="D36" s="88" t="s">
        <v>371</v>
      </c>
      <c r="E36" s="73">
        <v>0</v>
      </c>
      <c r="F36" s="73">
        <v>0</v>
      </c>
      <c r="G36" s="73">
        <v>0</v>
      </c>
      <c r="H36" s="74">
        <v>0</v>
      </c>
      <c r="I36" s="74">
        <v>0</v>
      </c>
      <c r="J36" s="74">
        <v>0</v>
      </c>
      <c r="K36" s="75">
        <v>0</v>
      </c>
      <c r="L36" s="74">
        <f t="shared" si="25"/>
        <v>0</v>
      </c>
      <c r="M36" s="74">
        <f t="shared" si="26"/>
        <v>0</v>
      </c>
      <c r="N36" s="74">
        <v>0</v>
      </c>
      <c r="O36" s="74">
        <v>0</v>
      </c>
      <c r="P36" s="74">
        <v>0</v>
      </c>
      <c r="Q36" s="74">
        <v>0</v>
      </c>
      <c r="R36" s="74">
        <v>0</v>
      </c>
      <c r="S36" s="74">
        <v>0</v>
      </c>
      <c r="T36" s="74">
        <v>0</v>
      </c>
      <c r="U36" s="74">
        <v>0</v>
      </c>
      <c r="V36" s="74">
        <v>0</v>
      </c>
      <c r="W36" s="74">
        <v>0</v>
      </c>
      <c r="X36" s="74">
        <v>0</v>
      </c>
      <c r="Y36" s="74">
        <v>0</v>
      </c>
      <c r="Z36" s="74">
        <v>0</v>
      </c>
      <c r="AA36" s="74">
        <v>0</v>
      </c>
      <c r="AB36" s="74">
        <v>0</v>
      </c>
      <c r="AC36" s="74">
        <v>0</v>
      </c>
      <c r="AD36" s="74">
        <v>0</v>
      </c>
      <c r="AE36" s="75">
        <v>0</v>
      </c>
      <c r="AF36" s="74">
        <f t="shared" ref="AF36:AF67" si="35">0*AE36</f>
        <v>0</v>
      </c>
      <c r="AG36" s="74">
        <f t="shared" si="27"/>
        <v>0</v>
      </c>
      <c r="AH36" s="74">
        <f t="shared" si="28"/>
        <v>0</v>
      </c>
      <c r="AI36" s="75">
        <v>0</v>
      </c>
      <c r="AJ36" s="74">
        <f t="shared" si="29"/>
        <v>0</v>
      </c>
      <c r="AK36" s="74">
        <f t="shared" si="30"/>
        <v>0</v>
      </c>
      <c r="AL36" s="74">
        <f t="shared" si="31"/>
        <v>0</v>
      </c>
      <c r="AM36" s="75">
        <v>0</v>
      </c>
      <c r="AN36" s="74">
        <f t="shared" si="1"/>
        <v>0</v>
      </c>
      <c r="AO36" s="74">
        <f t="shared" si="2"/>
        <v>0</v>
      </c>
      <c r="AP36" s="74">
        <f t="shared" si="3"/>
        <v>0</v>
      </c>
      <c r="AQ36" s="75">
        <v>0</v>
      </c>
      <c r="AR36" s="74">
        <f t="shared" ref="AR36:AR67" si="36">0.5*AQ36</f>
        <v>0</v>
      </c>
      <c r="AS36" s="74">
        <f t="shared" ref="AS36:AS67" si="37">0.25*AQ36</f>
        <v>0</v>
      </c>
      <c r="AT36" s="74">
        <f t="shared" ref="AT36:AT67" si="38">0.25*AQ36</f>
        <v>0</v>
      </c>
      <c r="AU36" s="74">
        <v>0</v>
      </c>
      <c r="AV36" s="74">
        <v>0</v>
      </c>
      <c r="AW36" s="74">
        <v>0</v>
      </c>
      <c r="AX36" s="75">
        <v>0</v>
      </c>
      <c r="AY36" s="74">
        <f t="shared" si="7"/>
        <v>0</v>
      </c>
      <c r="AZ36" s="74">
        <f t="shared" si="8"/>
        <v>0</v>
      </c>
      <c r="BA36" s="74">
        <f t="shared" si="9"/>
        <v>0</v>
      </c>
      <c r="BB36" s="74">
        <v>0</v>
      </c>
      <c r="BC36" s="74">
        <f t="shared" si="10"/>
        <v>0</v>
      </c>
      <c r="BD36" s="74">
        <f t="shared" si="11"/>
        <v>0</v>
      </c>
      <c r="BE36" s="74">
        <f t="shared" si="12"/>
        <v>0</v>
      </c>
      <c r="BF36" s="75">
        <v>0.87</v>
      </c>
      <c r="BG36" s="74">
        <f t="shared" si="32"/>
        <v>0</v>
      </c>
      <c r="BH36" s="74">
        <f t="shared" si="33"/>
        <v>0.47850000000000004</v>
      </c>
      <c r="BI36" s="74">
        <f t="shared" si="34"/>
        <v>0.39150000000000001</v>
      </c>
      <c r="BJ36" s="75">
        <v>0</v>
      </c>
      <c r="BK36" s="74">
        <f t="shared" ref="BK36:BK67" si="39">0*BJ36</f>
        <v>0</v>
      </c>
      <c r="BL36" s="74">
        <f t="shared" ref="BL36:BL67" si="40">0.55*BJ36</f>
        <v>0</v>
      </c>
      <c r="BM36" s="74">
        <f t="shared" ref="BM36:BM67" si="41">0.45*BJ36</f>
        <v>0</v>
      </c>
      <c r="BN36" s="74">
        <f t="shared" si="16"/>
        <v>0</v>
      </c>
      <c r="BO36" s="74">
        <f t="shared" si="17"/>
        <v>0.47850000000000004</v>
      </c>
      <c r="BP36" s="74">
        <f t="shared" si="18"/>
        <v>0.39150000000000001</v>
      </c>
      <c r="BQ36" s="74">
        <f t="shared" si="19"/>
        <v>0.87000000000000011</v>
      </c>
      <c r="BR36" s="76"/>
      <c r="BS36" s="74">
        <f t="shared" si="20"/>
        <v>0.87</v>
      </c>
      <c r="BT36" s="74">
        <f t="shared" si="21"/>
        <v>0</v>
      </c>
      <c r="BU36" s="74"/>
      <c r="BV36" s="77">
        <f t="shared" si="22"/>
        <v>0</v>
      </c>
      <c r="BW36" s="77">
        <f t="shared" si="23"/>
        <v>0.54999999999999993</v>
      </c>
      <c r="BX36" s="77">
        <f t="shared" si="24"/>
        <v>0.44999999999999996</v>
      </c>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row>
    <row r="37" spans="1:140" s="85" customFormat="1" x14ac:dyDescent="0.25">
      <c r="A37" s="72"/>
      <c r="B37" s="89">
        <v>34</v>
      </c>
      <c r="C37" s="90" t="s">
        <v>372</v>
      </c>
      <c r="D37" s="90" t="s">
        <v>60</v>
      </c>
      <c r="E37" s="91">
        <v>0</v>
      </c>
      <c r="F37" s="91">
        <v>2.92</v>
      </c>
      <c r="G37" s="91">
        <v>3.76</v>
      </c>
      <c r="H37" s="92">
        <v>0</v>
      </c>
      <c r="I37" s="92">
        <v>0</v>
      </c>
      <c r="J37" s="92">
        <v>0</v>
      </c>
      <c r="K37" s="93">
        <v>236</v>
      </c>
      <c r="L37" s="92">
        <f t="shared" ref="L37:L68" si="42">0.55*K37</f>
        <v>129.80000000000001</v>
      </c>
      <c r="M37" s="92">
        <f t="shared" ref="M37:M68" si="43">0.45*K37</f>
        <v>106.2</v>
      </c>
      <c r="N37" s="92">
        <v>4.7699999999999996</v>
      </c>
      <c r="O37" s="92">
        <v>0</v>
      </c>
      <c r="P37" s="92">
        <v>0</v>
      </c>
      <c r="Q37" s="92">
        <v>0</v>
      </c>
      <c r="R37" s="92">
        <v>0</v>
      </c>
      <c r="S37" s="92">
        <v>0</v>
      </c>
      <c r="T37" s="92">
        <v>0</v>
      </c>
      <c r="U37" s="92">
        <v>0</v>
      </c>
      <c r="V37" s="92">
        <v>0</v>
      </c>
      <c r="W37" s="92">
        <v>0.88</v>
      </c>
      <c r="X37" s="92">
        <v>0</v>
      </c>
      <c r="Y37" s="92">
        <v>0</v>
      </c>
      <c r="Z37" s="92">
        <v>0</v>
      </c>
      <c r="AA37" s="92">
        <v>0</v>
      </c>
      <c r="AB37" s="92">
        <v>0</v>
      </c>
      <c r="AC37" s="92">
        <v>0</v>
      </c>
      <c r="AD37" s="92">
        <v>0</v>
      </c>
      <c r="AE37" s="93">
        <v>5.69</v>
      </c>
      <c r="AF37" s="92">
        <f t="shared" si="35"/>
        <v>0</v>
      </c>
      <c r="AG37" s="92">
        <f t="shared" ref="AG37:AG68" si="44">0*AE37</f>
        <v>0</v>
      </c>
      <c r="AH37" s="92">
        <f t="shared" ref="AH37:AH68" si="45">1*AE37</f>
        <v>5.69</v>
      </c>
      <c r="AI37" s="93">
        <v>14.51</v>
      </c>
      <c r="AJ37" s="92">
        <f t="shared" ref="AJ37:AJ68" si="46">0*AI37</f>
        <v>0</v>
      </c>
      <c r="AK37" s="92">
        <f t="shared" ref="AK37:AK68" si="47">0.55*AI37</f>
        <v>7.9805000000000001</v>
      </c>
      <c r="AL37" s="92">
        <f t="shared" ref="AL37:AL68" si="48">0.45*AI37</f>
        <v>6.5294999999999996</v>
      </c>
      <c r="AM37" s="93">
        <v>0.25</v>
      </c>
      <c r="AN37" s="92">
        <f t="shared" si="1"/>
        <v>0</v>
      </c>
      <c r="AO37" s="92">
        <f t="shared" si="2"/>
        <v>0.13750000000000001</v>
      </c>
      <c r="AP37" s="92">
        <f t="shared" si="3"/>
        <v>0.1125</v>
      </c>
      <c r="AQ37" s="93">
        <v>117</v>
      </c>
      <c r="AR37" s="92">
        <f t="shared" si="36"/>
        <v>58.5</v>
      </c>
      <c r="AS37" s="92">
        <f t="shared" si="37"/>
        <v>29.25</v>
      </c>
      <c r="AT37" s="92">
        <f t="shared" si="38"/>
        <v>29.25</v>
      </c>
      <c r="AU37" s="92">
        <v>0</v>
      </c>
      <c r="AV37" s="92">
        <v>0</v>
      </c>
      <c r="AW37" s="92">
        <v>151.76470588235296</v>
      </c>
      <c r="AX37" s="93">
        <v>0</v>
      </c>
      <c r="AY37" s="92">
        <f t="shared" si="7"/>
        <v>0</v>
      </c>
      <c r="AZ37" s="92">
        <f t="shared" si="8"/>
        <v>0</v>
      </c>
      <c r="BA37" s="92">
        <f t="shared" si="9"/>
        <v>0</v>
      </c>
      <c r="BB37" s="92">
        <v>0</v>
      </c>
      <c r="BC37" s="74">
        <f t="shared" si="10"/>
        <v>0</v>
      </c>
      <c r="BD37" s="74">
        <f t="shared" si="11"/>
        <v>0</v>
      </c>
      <c r="BE37" s="74">
        <f t="shared" si="12"/>
        <v>0</v>
      </c>
      <c r="BF37" s="93">
        <v>0.5</v>
      </c>
      <c r="BG37" s="92">
        <f t="shared" ref="BG37:BG68" si="49">0*BF37</f>
        <v>0</v>
      </c>
      <c r="BH37" s="92">
        <f t="shared" ref="BH37:BH68" si="50">0.55*BF37</f>
        <v>0.27500000000000002</v>
      </c>
      <c r="BI37" s="92">
        <f t="shared" ref="BI37:BI68" si="51">0.45*BF37</f>
        <v>0.22500000000000001</v>
      </c>
      <c r="BJ37" s="93">
        <v>5.0266459561741437</v>
      </c>
      <c r="BK37" s="92">
        <f t="shared" si="39"/>
        <v>0</v>
      </c>
      <c r="BL37" s="92">
        <f t="shared" si="40"/>
        <v>2.7646552758957794</v>
      </c>
      <c r="BM37" s="92">
        <f t="shared" si="41"/>
        <v>2.2619906802783647</v>
      </c>
      <c r="BN37" s="74">
        <f t="shared" si="16"/>
        <v>58.5</v>
      </c>
      <c r="BO37" s="74">
        <f t="shared" si="17"/>
        <v>322.8523611582487</v>
      </c>
      <c r="BP37" s="74">
        <f t="shared" si="18"/>
        <v>161.71899068027835</v>
      </c>
      <c r="BQ37" s="92">
        <f t="shared" si="19"/>
        <v>543.07135183852711</v>
      </c>
      <c r="BR37" s="94"/>
      <c r="BS37" s="92">
        <f t="shared" si="20"/>
        <v>543.07135183852711</v>
      </c>
      <c r="BT37" s="92">
        <f t="shared" si="21"/>
        <v>0</v>
      </c>
      <c r="BU37" s="92"/>
      <c r="BV37" s="95">
        <f t="shared" si="22"/>
        <v>0.10772065181113433</v>
      </c>
      <c r="BW37" s="95">
        <f t="shared" si="23"/>
        <v>0.59449344927744097</v>
      </c>
      <c r="BX37" s="95">
        <f t="shared" si="24"/>
        <v>0.29778589891142465</v>
      </c>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row>
    <row r="38" spans="1:140" s="85" customFormat="1" x14ac:dyDescent="0.25">
      <c r="A38" s="72"/>
      <c r="B38" s="89">
        <v>35</v>
      </c>
      <c r="C38" s="96" t="s">
        <v>373</v>
      </c>
      <c r="D38" s="90" t="s">
        <v>61</v>
      </c>
      <c r="E38" s="91">
        <v>0</v>
      </c>
      <c r="F38" s="91">
        <v>0.98</v>
      </c>
      <c r="G38" s="91">
        <v>29.14</v>
      </c>
      <c r="H38" s="92">
        <v>0</v>
      </c>
      <c r="I38" s="92">
        <v>0</v>
      </c>
      <c r="J38" s="92">
        <v>18.170000000000002</v>
      </c>
      <c r="K38" s="93">
        <v>332</v>
      </c>
      <c r="L38" s="92">
        <f t="shared" si="42"/>
        <v>182.60000000000002</v>
      </c>
      <c r="M38" s="92">
        <f t="shared" si="43"/>
        <v>149.4</v>
      </c>
      <c r="N38" s="92">
        <v>0</v>
      </c>
      <c r="O38" s="92">
        <v>0</v>
      </c>
      <c r="P38" s="92">
        <v>9.4700000000000006</v>
      </c>
      <c r="Q38" s="92">
        <v>536</v>
      </c>
      <c r="R38" s="92">
        <v>0</v>
      </c>
      <c r="S38" s="92">
        <v>15.56</v>
      </c>
      <c r="T38" s="92">
        <v>0</v>
      </c>
      <c r="U38" s="92">
        <v>0</v>
      </c>
      <c r="V38" s="92">
        <v>29</v>
      </c>
      <c r="W38" s="92">
        <v>0</v>
      </c>
      <c r="X38" s="92">
        <v>0</v>
      </c>
      <c r="Y38" s="92">
        <v>0</v>
      </c>
      <c r="Z38" s="92">
        <v>0</v>
      </c>
      <c r="AA38" s="92">
        <v>0</v>
      </c>
      <c r="AB38" s="92">
        <v>0</v>
      </c>
      <c r="AC38" s="92">
        <v>0</v>
      </c>
      <c r="AD38" s="92">
        <v>0</v>
      </c>
      <c r="AE38" s="93">
        <v>0</v>
      </c>
      <c r="AF38" s="92">
        <f t="shared" si="35"/>
        <v>0</v>
      </c>
      <c r="AG38" s="92">
        <f t="shared" si="44"/>
        <v>0</v>
      </c>
      <c r="AH38" s="92">
        <f t="shared" si="45"/>
        <v>0</v>
      </c>
      <c r="AI38" s="93">
        <v>25</v>
      </c>
      <c r="AJ38" s="92">
        <f t="shared" si="46"/>
        <v>0</v>
      </c>
      <c r="AK38" s="92">
        <f t="shared" si="47"/>
        <v>13.750000000000002</v>
      </c>
      <c r="AL38" s="92">
        <f t="shared" si="48"/>
        <v>11.25</v>
      </c>
      <c r="AM38" s="93">
        <v>24</v>
      </c>
      <c r="AN38" s="92">
        <f t="shared" si="1"/>
        <v>0</v>
      </c>
      <c r="AO38" s="92">
        <f t="shared" si="2"/>
        <v>13.200000000000001</v>
      </c>
      <c r="AP38" s="92">
        <f t="shared" si="3"/>
        <v>10.8</v>
      </c>
      <c r="AQ38" s="93">
        <v>0</v>
      </c>
      <c r="AR38" s="92">
        <f t="shared" si="36"/>
        <v>0</v>
      </c>
      <c r="AS38" s="92">
        <f t="shared" si="37"/>
        <v>0</v>
      </c>
      <c r="AT38" s="92">
        <f t="shared" si="38"/>
        <v>0</v>
      </c>
      <c r="AU38" s="92">
        <v>0</v>
      </c>
      <c r="AV38" s="92">
        <v>0</v>
      </c>
      <c r="AW38" s="92">
        <v>0</v>
      </c>
      <c r="AX38" s="93">
        <v>0</v>
      </c>
      <c r="AY38" s="92">
        <f t="shared" si="7"/>
        <v>0</v>
      </c>
      <c r="AZ38" s="92">
        <f t="shared" si="8"/>
        <v>0</v>
      </c>
      <c r="BA38" s="92">
        <f t="shared" si="9"/>
        <v>0</v>
      </c>
      <c r="BB38" s="92">
        <v>0</v>
      </c>
      <c r="BC38" s="74">
        <f t="shared" si="10"/>
        <v>0</v>
      </c>
      <c r="BD38" s="74">
        <f t="shared" si="11"/>
        <v>0</v>
      </c>
      <c r="BE38" s="74">
        <f t="shared" si="12"/>
        <v>0</v>
      </c>
      <c r="BF38" s="93">
        <v>37</v>
      </c>
      <c r="BG38" s="92">
        <f t="shared" si="49"/>
        <v>0</v>
      </c>
      <c r="BH38" s="92">
        <f t="shared" si="50"/>
        <v>20.350000000000001</v>
      </c>
      <c r="BI38" s="92">
        <f t="shared" si="51"/>
        <v>16.650000000000002</v>
      </c>
      <c r="BJ38" s="93">
        <v>19.300254803037429</v>
      </c>
      <c r="BK38" s="92">
        <f t="shared" si="39"/>
        <v>0</v>
      </c>
      <c r="BL38" s="92">
        <f t="shared" si="40"/>
        <v>10.615140141670587</v>
      </c>
      <c r="BM38" s="92">
        <f t="shared" si="41"/>
        <v>8.6851146613668426</v>
      </c>
      <c r="BN38" s="74">
        <f t="shared" si="16"/>
        <v>0</v>
      </c>
      <c r="BO38" s="74">
        <f t="shared" si="17"/>
        <v>830.54514014167069</v>
      </c>
      <c r="BP38" s="74">
        <f t="shared" si="18"/>
        <v>245.07511466136685</v>
      </c>
      <c r="BQ38" s="92">
        <f t="shared" si="19"/>
        <v>1075.6202548030376</v>
      </c>
      <c r="BR38" s="94"/>
      <c r="BS38" s="92">
        <f t="shared" si="20"/>
        <v>1075.6202548030374</v>
      </c>
      <c r="BT38" s="92">
        <f t="shared" si="21"/>
        <v>0</v>
      </c>
      <c r="BU38" s="92"/>
      <c r="BV38" s="95">
        <f t="shared" si="22"/>
        <v>0</v>
      </c>
      <c r="BW38" s="95">
        <f t="shared" si="23"/>
        <v>0.77215461166055865</v>
      </c>
      <c r="BX38" s="95">
        <f t="shared" si="24"/>
        <v>0.22784538833944126</v>
      </c>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row>
    <row r="39" spans="1:140" s="85" customFormat="1" x14ac:dyDescent="0.25">
      <c r="A39" s="72"/>
      <c r="B39" s="119">
        <v>36</v>
      </c>
      <c r="C39" s="88" t="s">
        <v>589</v>
      </c>
      <c r="D39" s="88" t="s">
        <v>62</v>
      </c>
      <c r="E39" s="73">
        <v>0</v>
      </c>
      <c r="F39" s="73">
        <v>0.2</v>
      </c>
      <c r="G39" s="73">
        <v>0</v>
      </c>
      <c r="H39" s="74">
        <v>0</v>
      </c>
      <c r="I39" s="74">
        <v>0</v>
      </c>
      <c r="J39" s="74">
        <v>0</v>
      </c>
      <c r="K39" s="75">
        <v>0</v>
      </c>
      <c r="L39" s="74">
        <f t="shared" si="42"/>
        <v>0</v>
      </c>
      <c r="M39" s="74">
        <f t="shared" si="43"/>
        <v>0</v>
      </c>
      <c r="N39" s="74">
        <v>0</v>
      </c>
      <c r="O39" s="74">
        <v>0</v>
      </c>
      <c r="P39" s="74">
        <v>0</v>
      </c>
      <c r="Q39" s="74">
        <v>0</v>
      </c>
      <c r="R39" s="74">
        <v>0</v>
      </c>
      <c r="S39" s="74">
        <v>0</v>
      </c>
      <c r="T39" s="74">
        <v>0</v>
      </c>
      <c r="U39" s="74">
        <v>0</v>
      </c>
      <c r="V39" s="74">
        <v>0</v>
      </c>
      <c r="W39" s="74">
        <v>0</v>
      </c>
      <c r="X39" s="74">
        <v>0</v>
      </c>
      <c r="Y39" s="74">
        <v>0</v>
      </c>
      <c r="Z39" s="74">
        <v>0</v>
      </c>
      <c r="AA39" s="74">
        <v>0</v>
      </c>
      <c r="AB39" s="74">
        <v>60</v>
      </c>
      <c r="AC39" s="74">
        <v>0</v>
      </c>
      <c r="AD39" s="74">
        <v>0</v>
      </c>
      <c r="AE39" s="75">
        <v>0</v>
      </c>
      <c r="AF39" s="74">
        <f t="shared" si="35"/>
        <v>0</v>
      </c>
      <c r="AG39" s="74">
        <f t="shared" si="44"/>
        <v>0</v>
      </c>
      <c r="AH39" s="74">
        <f t="shared" si="45"/>
        <v>0</v>
      </c>
      <c r="AI39" s="75">
        <v>0</v>
      </c>
      <c r="AJ39" s="74">
        <f t="shared" si="46"/>
        <v>0</v>
      </c>
      <c r="AK39" s="74">
        <f t="shared" si="47"/>
        <v>0</v>
      </c>
      <c r="AL39" s="74">
        <f t="shared" si="48"/>
        <v>0</v>
      </c>
      <c r="AM39" s="75">
        <v>0</v>
      </c>
      <c r="AN39" s="74">
        <f t="shared" si="1"/>
        <v>0</v>
      </c>
      <c r="AO39" s="74">
        <f t="shared" si="2"/>
        <v>0</v>
      </c>
      <c r="AP39" s="74">
        <f t="shared" si="3"/>
        <v>0</v>
      </c>
      <c r="AQ39" s="75">
        <v>0</v>
      </c>
      <c r="AR39" s="74">
        <f t="shared" si="36"/>
        <v>0</v>
      </c>
      <c r="AS39" s="74">
        <f t="shared" si="37"/>
        <v>0</v>
      </c>
      <c r="AT39" s="74">
        <f t="shared" si="38"/>
        <v>0</v>
      </c>
      <c r="AU39" s="74">
        <v>0</v>
      </c>
      <c r="AV39" s="74">
        <v>0</v>
      </c>
      <c r="AW39" s="74">
        <v>0</v>
      </c>
      <c r="AX39" s="75">
        <v>0</v>
      </c>
      <c r="AY39" s="74">
        <f t="shared" si="7"/>
        <v>0</v>
      </c>
      <c r="AZ39" s="74">
        <f t="shared" si="8"/>
        <v>0</v>
      </c>
      <c r="BA39" s="74">
        <f t="shared" si="9"/>
        <v>0</v>
      </c>
      <c r="BB39" s="74">
        <v>0</v>
      </c>
      <c r="BC39" s="74">
        <f t="shared" si="10"/>
        <v>0</v>
      </c>
      <c r="BD39" s="74">
        <f t="shared" si="11"/>
        <v>0</v>
      </c>
      <c r="BE39" s="74">
        <f t="shared" si="12"/>
        <v>0</v>
      </c>
      <c r="BF39" s="75">
        <v>1.1000000000000001</v>
      </c>
      <c r="BG39" s="74">
        <f t="shared" si="49"/>
        <v>0</v>
      </c>
      <c r="BH39" s="74">
        <f t="shared" si="50"/>
        <v>0.60500000000000009</v>
      </c>
      <c r="BI39" s="74">
        <f t="shared" si="51"/>
        <v>0.49500000000000005</v>
      </c>
      <c r="BJ39" s="75">
        <v>0</v>
      </c>
      <c r="BK39" s="74">
        <f t="shared" si="39"/>
        <v>0</v>
      </c>
      <c r="BL39" s="74">
        <f t="shared" si="40"/>
        <v>0</v>
      </c>
      <c r="BM39" s="74">
        <f t="shared" si="41"/>
        <v>0</v>
      </c>
      <c r="BN39" s="74">
        <f t="shared" si="16"/>
        <v>0</v>
      </c>
      <c r="BO39" s="74">
        <f t="shared" si="17"/>
        <v>60.604999999999997</v>
      </c>
      <c r="BP39" s="74">
        <f t="shared" si="18"/>
        <v>0.69500000000000006</v>
      </c>
      <c r="BQ39" s="74">
        <f t="shared" si="19"/>
        <v>61.3</v>
      </c>
      <c r="BR39" s="76"/>
      <c r="BS39" s="74">
        <f t="shared" si="20"/>
        <v>61.300000000000004</v>
      </c>
      <c r="BT39" s="74">
        <f t="shared" si="21"/>
        <v>0</v>
      </c>
      <c r="BU39" s="74"/>
      <c r="BV39" s="77">
        <f t="shared" si="22"/>
        <v>0</v>
      </c>
      <c r="BW39" s="77">
        <f t="shared" si="23"/>
        <v>0.98866231647634584</v>
      </c>
      <c r="BX39" s="77">
        <f t="shared" si="24"/>
        <v>1.1337683523654161E-2</v>
      </c>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row>
    <row r="40" spans="1:140" s="85" customFormat="1" x14ac:dyDescent="0.25">
      <c r="A40" s="72"/>
      <c r="B40" s="119">
        <v>37</v>
      </c>
      <c r="C40" s="88" t="s">
        <v>374</v>
      </c>
      <c r="D40" s="88" t="s">
        <v>63</v>
      </c>
      <c r="E40" s="73">
        <v>0</v>
      </c>
      <c r="F40" s="73">
        <v>1.75</v>
      </c>
      <c r="G40" s="73">
        <v>0</v>
      </c>
      <c r="H40" s="74">
        <v>0</v>
      </c>
      <c r="I40" s="74">
        <v>0</v>
      </c>
      <c r="J40" s="74">
        <v>0</v>
      </c>
      <c r="K40" s="75">
        <v>0</v>
      </c>
      <c r="L40" s="74">
        <f t="shared" si="42"/>
        <v>0</v>
      </c>
      <c r="M40" s="74">
        <f t="shared" si="43"/>
        <v>0</v>
      </c>
      <c r="N40" s="74">
        <v>0</v>
      </c>
      <c r="O40" s="74">
        <v>0</v>
      </c>
      <c r="P40" s="74">
        <v>0</v>
      </c>
      <c r="Q40" s="74">
        <v>0</v>
      </c>
      <c r="R40" s="74">
        <v>0</v>
      </c>
      <c r="S40" s="74">
        <v>19.84</v>
      </c>
      <c r="T40" s="74">
        <v>0</v>
      </c>
      <c r="U40" s="74">
        <v>0</v>
      </c>
      <c r="V40" s="74">
        <v>0</v>
      </c>
      <c r="W40" s="74">
        <v>4.75</v>
      </c>
      <c r="X40" s="74">
        <v>0</v>
      </c>
      <c r="Y40" s="74">
        <v>0</v>
      </c>
      <c r="Z40" s="74">
        <v>0</v>
      </c>
      <c r="AA40" s="74">
        <v>0</v>
      </c>
      <c r="AB40" s="74">
        <v>0</v>
      </c>
      <c r="AC40" s="74">
        <v>0</v>
      </c>
      <c r="AD40" s="74">
        <v>0</v>
      </c>
      <c r="AE40" s="75">
        <v>0</v>
      </c>
      <c r="AF40" s="74">
        <f t="shared" si="35"/>
        <v>0</v>
      </c>
      <c r="AG40" s="74">
        <f t="shared" si="44"/>
        <v>0</v>
      </c>
      <c r="AH40" s="74">
        <f t="shared" si="45"/>
        <v>0</v>
      </c>
      <c r="AI40" s="75">
        <v>0</v>
      </c>
      <c r="AJ40" s="74">
        <f t="shared" si="46"/>
        <v>0</v>
      </c>
      <c r="AK40" s="74">
        <f t="shared" si="47"/>
        <v>0</v>
      </c>
      <c r="AL40" s="74">
        <f t="shared" si="48"/>
        <v>0</v>
      </c>
      <c r="AM40" s="75">
        <v>0</v>
      </c>
      <c r="AN40" s="74">
        <f t="shared" si="1"/>
        <v>0</v>
      </c>
      <c r="AO40" s="74">
        <f t="shared" si="2"/>
        <v>0</v>
      </c>
      <c r="AP40" s="74">
        <f t="shared" si="3"/>
        <v>0</v>
      </c>
      <c r="AQ40" s="75">
        <v>0</v>
      </c>
      <c r="AR40" s="74">
        <f t="shared" si="36"/>
        <v>0</v>
      </c>
      <c r="AS40" s="74">
        <f t="shared" si="37"/>
        <v>0</v>
      </c>
      <c r="AT40" s="74">
        <f t="shared" si="38"/>
        <v>0</v>
      </c>
      <c r="AU40" s="74">
        <v>0</v>
      </c>
      <c r="AV40" s="74">
        <v>0</v>
      </c>
      <c r="AW40" s="74">
        <v>0</v>
      </c>
      <c r="AX40" s="75">
        <v>0</v>
      </c>
      <c r="AY40" s="74">
        <f t="shared" si="7"/>
        <v>0</v>
      </c>
      <c r="AZ40" s="74">
        <f t="shared" si="8"/>
        <v>0</v>
      </c>
      <c r="BA40" s="74">
        <f t="shared" si="9"/>
        <v>0</v>
      </c>
      <c r="BB40" s="74">
        <v>0</v>
      </c>
      <c r="BC40" s="74">
        <f t="shared" si="10"/>
        <v>0</v>
      </c>
      <c r="BD40" s="74">
        <f t="shared" si="11"/>
        <v>0</v>
      </c>
      <c r="BE40" s="74">
        <f t="shared" si="12"/>
        <v>0</v>
      </c>
      <c r="BF40" s="75">
        <v>0.32</v>
      </c>
      <c r="BG40" s="74">
        <f t="shared" si="49"/>
        <v>0</v>
      </c>
      <c r="BH40" s="74">
        <f t="shared" si="50"/>
        <v>0.17600000000000002</v>
      </c>
      <c r="BI40" s="74">
        <f t="shared" si="51"/>
        <v>0.14400000000000002</v>
      </c>
      <c r="BJ40" s="75">
        <v>0</v>
      </c>
      <c r="BK40" s="74">
        <f t="shared" si="39"/>
        <v>0</v>
      </c>
      <c r="BL40" s="74">
        <f t="shared" si="40"/>
        <v>0</v>
      </c>
      <c r="BM40" s="74">
        <f t="shared" si="41"/>
        <v>0</v>
      </c>
      <c r="BN40" s="74">
        <f t="shared" si="16"/>
        <v>0</v>
      </c>
      <c r="BO40" s="74">
        <f t="shared" si="17"/>
        <v>24.765999999999998</v>
      </c>
      <c r="BP40" s="74">
        <f t="shared" si="18"/>
        <v>1.8940000000000001</v>
      </c>
      <c r="BQ40" s="74">
        <f t="shared" si="19"/>
        <v>26.659999999999997</v>
      </c>
      <c r="BR40" s="76"/>
      <c r="BS40" s="74">
        <f t="shared" si="20"/>
        <v>26.66</v>
      </c>
      <c r="BT40" s="74">
        <f t="shared" si="21"/>
        <v>0</v>
      </c>
      <c r="BU40" s="74"/>
      <c r="BV40" s="77">
        <f t="shared" si="22"/>
        <v>0</v>
      </c>
      <c r="BW40" s="77">
        <f t="shared" si="23"/>
        <v>0.92895723930982754</v>
      </c>
      <c r="BX40" s="77">
        <f t="shared" si="24"/>
        <v>7.1042760690172554E-2</v>
      </c>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row>
    <row r="41" spans="1:140" s="85" customFormat="1" x14ac:dyDescent="0.25">
      <c r="A41" s="72"/>
      <c r="B41" s="119">
        <v>38</v>
      </c>
      <c r="C41" s="88" t="s">
        <v>366</v>
      </c>
      <c r="D41" s="88" t="s">
        <v>64</v>
      </c>
      <c r="E41" s="73">
        <v>0</v>
      </c>
      <c r="F41" s="73">
        <v>0</v>
      </c>
      <c r="G41" s="73">
        <v>0</v>
      </c>
      <c r="H41" s="74">
        <v>0</v>
      </c>
      <c r="I41" s="74">
        <v>0</v>
      </c>
      <c r="J41" s="74">
        <v>0</v>
      </c>
      <c r="K41" s="75">
        <v>0</v>
      </c>
      <c r="L41" s="74">
        <f t="shared" si="42"/>
        <v>0</v>
      </c>
      <c r="M41" s="74">
        <f t="shared" si="43"/>
        <v>0</v>
      </c>
      <c r="N41" s="74">
        <v>0</v>
      </c>
      <c r="O41" s="74">
        <v>0</v>
      </c>
      <c r="P41" s="74">
        <v>0</v>
      </c>
      <c r="Q41" s="74">
        <v>0</v>
      </c>
      <c r="R41" s="74">
        <v>0</v>
      </c>
      <c r="S41" s="74">
        <v>4.37</v>
      </c>
      <c r="T41" s="74">
        <v>0</v>
      </c>
      <c r="U41" s="74">
        <v>0</v>
      </c>
      <c r="V41" s="74">
        <v>1.08</v>
      </c>
      <c r="W41" s="74">
        <v>0</v>
      </c>
      <c r="X41" s="74">
        <v>0</v>
      </c>
      <c r="Y41" s="74">
        <v>0</v>
      </c>
      <c r="Z41" s="74">
        <v>0</v>
      </c>
      <c r="AA41" s="74">
        <v>0</v>
      </c>
      <c r="AB41" s="74">
        <v>0</v>
      </c>
      <c r="AC41" s="74">
        <v>0</v>
      </c>
      <c r="AD41" s="74">
        <v>0</v>
      </c>
      <c r="AE41" s="75">
        <v>0</v>
      </c>
      <c r="AF41" s="74">
        <f t="shared" si="35"/>
        <v>0</v>
      </c>
      <c r="AG41" s="74">
        <f t="shared" si="44"/>
        <v>0</v>
      </c>
      <c r="AH41" s="74">
        <f t="shared" si="45"/>
        <v>0</v>
      </c>
      <c r="AI41" s="75">
        <v>0</v>
      </c>
      <c r="AJ41" s="74">
        <f t="shared" si="46"/>
        <v>0</v>
      </c>
      <c r="AK41" s="74">
        <f t="shared" si="47"/>
        <v>0</v>
      </c>
      <c r="AL41" s="74">
        <f t="shared" si="48"/>
        <v>0</v>
      </c>
      <c r="AM41" s="75">
        <v>0.6</v>
      </c>
      <c r="AN41" s="74">
        <f t="shared" si="1"/>
        <v>0</v>
      </c>
      <c r="AO41" s="74">
        <f t="shared" si="2"/>
        <v>0.33</v>
      </c>
      <c r="AP41" s="74">
        <f t="shared" si="3"/>
        <v>0.27</v>
      </c>
      <c r="AQ41" s="75">
        <v>0</v>
      </c>
      <c r="AR41" s="74">
        <f t="shared" si="36"/>
        <v>0</v>
      </c>
      <c r="AS41" s="74">
        <f t="shared" si="37"/>
        <v>0</v>
      </c>
      <c r="AT41" s="74">
        <f t="shared" si="38"/>
        <v>0</v>
      </c>
      <c r="AU41" s="74">
        <v>0</v>
      </c>
      <c r="AV41" s="74">
        <v>0</v>
      </c>
      <c r="AW41" s="74">
        <v>0</v>
      </c>
      <c r="AX41" s="75">
        <v>0</v>
      </c>
      <c r="AY41" s="74">
        <f t="shared" si="7"/>
        <v>0</v>
      </c>
      <c r="AZ41" s="74">
        <f t="shared" si="8"/>
        <v>0</v>
      </c>
      <c r="BA41" s="74">
        <f t="shared" si="9"/>
        <v>0</v>
      </c>
      <c r="BB41" s="74">
        <v>0</v>
      </c>
      <c r="BC41" s="74">
        <f t="shared" si="10"/>
        <v>0</v>
      </c>
      <c r="BD41" s="74">
        <f t="shared" si="11"/>
        <v>0</v>
      </c>
      <c r="BE41" s="74">
        <f t="shared" si="12"/>
        <v>0</v>
      </c>
      <c r="BF41" s="75">
        <v>0.17279999999999998</v>
      </c>
      <c r="BG41" s="74">
        <f t="shared" si="49"/>
        <v>0</v>
      </c>
      <c r="BH41" s="74">
        <f t="shared" si="50"/>
        <v>9.5039999999999999E-2</v>
      </c>
      <c r="BI41" s="74">
        <f t="shared" si="51"/>
        <v>7.7759999999999996E-2</v>
      </c>
      <c r="BJ41" s="75">
        <v>0</v>
      </c>
      <c r="BK41" s="74">
        <f t="shared" si="39"/>
        <v>0</v>
      </c>
      <c r="BL41" s="74">
        <f t="shared" si="40"/>
        <v>0</v>
      </c>
      <c r="BM41" s="74">
        <f t="shared" si="41"/>
        <v>0</v>
      </c>
      <c r="BN41" s="74">
        <f t="shared" si="16"/>
        <v>0</v>
      </c>
      <c r="BO41" s="74">
        <f t="shared" si="17"/>
        <v>5.8750400000000003</v>
      </c>
      <c r="BP41" s="74">
        <f t="shared" si="18"/>
        <v>0.34776000000000001</v>
      </c>
      <c r="BQ41" s="74">
        <f t="shared" si="19"/>
        <v>6.2228000000000003</v>
      </c>
      <c r="BR41" s="76"/>
      <c r="BS41" s="74">
        <f t="shared" si="20"/>
        <v>6.2227999999999994</v>
      </c>
      <c r="BT41" s="74">
        <f t="shared" si="21"/>
        <v>0</v>
      </c>
      <c r="BU41" s="74"/>
      <c r="BV41" s="77">
        <f t="shared" si="22"/>
        <v>0</v>
      </c>
      <c r="BW41" s="77">
        <f t="shared" si="23"/>
        <v>0.9441151893038503</v>
      </c>
      <c r="BX41" s="77">
        <f t="shared" si="24"/>
        <v>5.5884810696149645E-2</v>
      </c>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row>
    <row r="42" spans="1:140" s="85" customFormat="1" x14ac:dyDescent="0.25">
      <c r="A42" s="72"/>
      <c r="B42" s="119">
        <v>39</v>
      </c>
      <c r="C42" s="88" t="s">
        <v>589</v>
      </c>
      <c r="D42" s="88" t="s">
        <v>65</v>
      </c>
      <c r="E42" s="73">
        <v>0</v>
      </c>
      <c r="F42" s="73">
        <v>0</v>
      </c>
      <c r="G42" s="73">
        <v>0</v>
      </c>
      <c r="H42" s="74">
        <v>0</v>
      </c>
      <c r="I42" s="74">
        <v>0</v>
      </c>
      <c r="J42" s="74">
        <v>0</v>
      </c>
      <c r="K42" s="75">
        <v>0</v>
      </c>
      <c r="L42" s="74">
        <f t="shared" si="42"/>
        <v>0</v>
      </c>
      <c r="M42" s="74">
        <f t="shared" si="43"/>
        <v>0</v>
      </c>
      <c r="N42" s="74">
        <v>14.6</v>
      </c>
      <c r="O42" s="74">
        <v>0</v>
      </c>
      <c r="P42" s="74">
        <v>0</v>
      </c>
      <c r="Q42" s="74">
        <v>0</v>
      </c>
      <c r="R42" s="74">
        <v>0</v>
      </c>
      <c r="S42" s="74">
        <v>0</v>
      </c>
      <c r="T42" s="74">
        <v>0</v>
      </c>
      <c r="U42" s="74">
        <v>0</v>
      </c>
      <c r="V42" s="74">
        <v>22</v>
      </c>
      <c r="W42" s="74">
        <v>0</v>
      </c>
      <c r="X42" s="74">
        <v>0</v>
      </c>
      <c r="Y42" s="74">
        <v>0</v>
      </c>
      <c r="Z42" s="74">
        <v>0</v>
      </c>
      <c r="AA42" s="74">
        <v>0</v>
      </c>
      <c r="AB42" s="74">
        <v>0</v>
      </c>
      <c r="AC42" s="74">
        <v>0</v>
      </c>
      <c r="AD42" s="74">
        <v>0</v>
      </c>
      <c r="AE42" s="75">
        <v>0</v>
      </c>
      <c r="AF42" s="74">
        <f t="shared" si="35"/>
        <v>0</v>
      </c>
      <c r="AG42" s="74">
        <f t="shared" si="44"/>
        <v>0</v>
      </c>
      <c r="AH42" s="74">
        <f t="shared" si="45"/>
        <v>0</v>
      </c>
      <c r="AI42" s="75">
        <v>0</v>
      </c>
      <c r="AJ42" s="74">
        <f t="shared" si="46"/>
        <v>0</v>
      </c>
      <c r="AK42" s="74">
        <f t="shared" si="47"/>
        <v>0</v>
      </c>
      <c r="AL42" s="74">
        <f t="shared" si="48"/>
        <v>0</v>
      </c>
      <c r="AM42" s="75">
        <v>0</v>
      </c>
      <c r="AN42" s="74">
        <f t="shared" si="1"/>
        <v>0</v>
      </c>
      <c r="AO42" s="74">
        <f t="shared" si="2"/>
        <v>0</v>
      </c>
      <c r="AP42" s="74">
        <f t="shared" si="3"/>
        <v>0</v>
      </c>
      <c r="AQ42" s="75">
        <v>0</v>
      </c>
      <c r="AR42" s="74">
        <f t="shared" si="36"/>
        <v>0</v>
      </c>
      <c r="AS42" s="74">
        <f t="shared" si="37"/>
        <v>0</v>
      </c>
      <c r="AT42" s="74">
        <f t="shared" si="38"/>
        <v>0</v>
      </c>
      <c r="AU42" s="74">
        <v>0</v>
      </c>
      <c r="AV42" s="74">
        <v>0</v>
      </c>
      <c r="AW42" s="74">
        <v>0</v>
      </c>
      <c r="AX42" s="75">
        <v>0</v>
      </c>
      <c r="AY42" s="74">
        <f t="shared" si="7"/>
        <v>0</v>
      </c>
      <c r="AZ42" s="74">
        <f t="shared" si="8"/>
        <v>0</v>
      </c>
      <c r="BA42" s="74">
        <f t="shared" si="9"/>
        <v>0</v>
      </c>
      <c r="BB42" s="74">
        <v>0</v>
      </c>
      <c r="BC42" s="74">
        <f t="shared" si="10"/>
        <v>0</v>
      </c>
      <c r="BD42" s="74">
        <f t="shared" si="11"/>
        <v>0</v>
      </c>
      <c r="BE42" s="74">
        <f t="shared" si="12"/>
        <v>0</v>
      </c>
      <c r="BF42" s="75">
        <v>0.32</v>
      </c>
      <c r="BG42" s="74">
        <f t="shared" si="49"/>
        <v>0</v>
      </c>
      <c r="BH42" s="74">
        <f t="shared" si="50"/>
        <v>0.17600000000000002</v>
      </c>
      <c r="BI42" s="74">
        <f t="shared" si="51"/>
        <v>0.14400000000000002</v>
      </c>
      <c r="BJ42" s="75">
        <v>0</v>
      </c>
      <c r="BK42" s="74">
        <f t="shared" si="39"/>
        <v>0</v>
      </c>
      <c r="BL42" s="74">
        <f t="shared" si="40"/>
        <v>0</v>
      </c>
      <c r="BM42" s="74">
        <f t="shared" si="41"/>
        <v>0</v>
      </c>
      <c r="BN42" s="74">
        <f t="shared" si="16"/>
        <v>0</v>
      </c>
      <c r="BO42" s="74">
        <f t="shared" si="17"/>
        <v>22.175999999999998</v>
      </c>
      <c r="BP42" s="74">
        <f t="shared" si="18"/>
        <v>14.744</v>
      </c>
      <c r="BQ42" s="74">
        <f t="shared" si="19"/>
        <v>36.92</v>
      </c>
      <c r="BR42" s="76"/>
      <c r="BS42" s="74">
        <f t="shared" si="20"/>
        <v>36.92</v>
      </c>
      <c r="BT42" s="74">
        <f t="shared" si="21"/>
        <v>0</v>
      </c>
      <c r="BU42" s="74"/>
      <c r="BV42" s="77">
        <f t="shared" si="22"/>
        <v>0</v>
      </c>
      <c r="BW42" s="77">
        <f t="shared" si="23"/>
        <v>0.60065005417118089</v>
      </c>
      <c r="BX42" s="77">
        <f t="shared" si="24"/>
        <v>0.39934994582881905</v>
      </c>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row>
    <row r="43" spans="1:140" s="85" customFormat="1" x14ac:dyDescent="0.25">
      <c r="A43" s="80" t="s">
        <v>582</v>
      </c>
      <c r="B43" s="120">
        <v>40</v>
      </c>
      <c r="C43" s="81" t="s">
        <v>583</v>
      </c>
      <c r="D43" s="81" t="s">
        <v>375</v>
      </c>
      <c r="E43" s="82">
        <v>0</v>
      </c>
      <c r="F43" s="82">
        <v>0</v>
      </c>
      <c r="G43" s="82">
        <v>0</v>
      </c>
      <c r="H43" s="83">
        <v>0</v>
      </c>
      <c r="I43" s="83">
        <v>0</v>
      </c>
      <c r="J43" s="83">
        <v>0</v>
      </c>
      <c r="K43" s="84">
        <v>0</v>
      </c>
      <c r="L43" s="83">
        <f t="shared" si="42"/>
        <v>0</v>
      </c>
      <c r="M43" s="83">
        <f t="shared" si="43"/>
        <v>0</v>
      </c>
      <c r="N43" s="83">
        <v>0</v>
      </c>
      <c r="O43" s="83">
        <v>0</v>
      </c>
      <c r="P43" s="83">
        <v>0</v>
      </c>
      <c r="Q43" s="83">
        <v>0</v>
      </c>
      <c r="R43" s="83">
        <v>0</v>
      </c>
      <c r="S43" s="83">
        <v>0</v>
      </c>
      <c r="T43" s="83">
        <v>0</v>
      </c>
      <c r="U43" s="83">
        <v>0</v>
      </c>
      <c r="V43" s="83">
        <v>0</v>
      </c>
      <c r="W43" s="83">
        <v>0</v>
      </c>
      <c r="X43" s="83">
        <v>0</v>
      </c>
      <c r="Y43" s="83">
        <v>0</v>
      </c>
      <c r="Z43" s="83">
        <v>0</v>
      </c>
      <c r="AA43" s="83">
        <v>0</v>
      </c>
      <c r="AB43" s="83">
        <v>0</v>
      </c>
      <c r="AC43" s="83">
        <v>0</v>
      </c>
      <c r="AD43" s="83">
        <v>0</v>
      </c>
      <c r="AE43" s="84">
        <v>0</v>
      </c>
      <c r="AF43" s="83">
        <f t="shared" si="35"/>
        <v>0</v>
      </c>
      <c r="AG43" s="83">
        <f t="shared" si="44"/>
        <v>0</v>
      </c>
      <c r="AH43" s="83">
        <f t="shared" si="45"/>
        <v>0</v>
      </c>
      <c r="AI43" s="84">
        <v>0</v>
      </c>
      <c r="AJ43" s="83">
        <f t="shared" si="46"/>
        <v>0</v>
      </c>
      <c r="AK43" s="83">
        <f t="shared" si="47"/>
        <v>0</v>
      </c>
      <c r="AL43" s="83">
        <f t="shared" si="48"/>
        <v>0</v>
      </c>
      <c r="AM43" s="84">
        <v>0</v>
      </c>
      <c r="AN43" s="83">
        <f t="shared" si="1"/>
        <v>0</v>
      </c>
      <c r="AO43" s="83">
        <f t="shared" si="2"/>
        <v>0</v>
      </c>
      <c r="AP43" s="83">
        <f t="shared" si="3"/>
        <v>0</v>
      </c>
      <c r="AQ43" s="84">
        <v>0</v>
      </c>
      <c r="AR43" s="83">
        <f t="shared" si="36"/>
        <v>0</v>
      </c>
      <c r="AS43" s="83">
        <f t="shared" si="37"/>
        <v>0</v>
      </c>
      <c r="AT43" s="83">
        <f t="shared" si="38"/>
        <v>0</v>
      </c>
      <c r="AU43" s="83">
        <v>0</v>
      </c>
      <c r="AV43" s="83">
        <v>0</v>
      </c>
      <c r="AW43" s="83">
        <v>0</v>
      </c>
      <c r="AX43" s="84">
        <v>0</v>
      </c>
      <c r="AY43" s="83">
        <f t="shared" si="7"/>
        <v>0</v>
      </c>
      <c r="AZ43" s="83">
        <f t="shared" si="8"/>
        <v>0</v>
      </c>
      <c r="BA43" s="83">
        <f t="shared" si="9"/>
        <v>0</v>
      </c>
      <c r="BB43" s="83">
        <v>0</v>
      </c>
      <c r="BC43" s="83">
        <f t="shared" si="10"/>
        <v>0</v>
      </c>
      <c r="BD43" s="83">
        <f t="shared" si="11"/>
        <v>0</v>
      </c>
      <c r="BE43" s="83">
        <f t="shared" si="12"/>
        <v>0</v>
      </c>
      <c r="BF43" s="84">
        <v>0</v>
      </c>
      <c r="BG43" s="83">
        <f t="shared" si="49"/>
        <v>0</v>
      </c>
      <c r="BH43" s="83">
        <f t="shared" si="50"/>
        <v>0</v>
      </c>
      <c r="BI43" s="83">
        <f t="shared" si="51"/>
        <v>0</v>
      </c>
      <c r="BJ43" s="84">
        <v>0</v>
      </c>
      <c r="BK43" s="83">
        <f t="shared" si="39"/>
        <v>0</v>
      </c>
      <c r="BL43" s="83">
        <f t="shared" si="40"/>
        <v>0</v>
      </c>
      <c r="BM43" s="83">
        <f t="shared" si="41"/>
        <v>0</v>
      </c>
      <c r="BN43" s="83">
        <f t="shared" si="16"/>
        <v>0</v>
      </c>
      <c r="BO43" s="83">
        <f t="shared" si="17"/>
        <v>0</v>
      </c>
      <c r="BP43" s="83">
        <f t="shared" si="18"/>
        <v>0</v>
      </c>
      <c r="BQ43" s="83">
        <f t="shared" si="19"/>
        <v>0</v>
      </c>
      <c r="BS43" s="83">
        <f t="shared" si="20"/>
        <v>0</v>
      </c>
      <c r="BT43" s="83">
        <f t="shared" si="21"/>
        <v>0</v>
      </c>
      <c r="BU43" s="83"/>
      <c r="BV43" s="86">
        <f t="shared" si="22"/>
        <v>0</v>
      </c>
      <c r="BW43" s="86">
        <f t="shared" si="23"/>
        <v>0</v>
      </c>
      <c r="BX43" s="86">
        <f t="shared" si="24"/>
        <v>0</v>
      </c>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row>
    <row r="44" spans="1:140" s="85" customFormat="1" x14ac:dyDescent="0.25">
      <c r="A44" s="72"/>
      <c r="B44" s="119">
        <v>41</v>
      </c>
      <c r="C44" s="88" t="s">
        <v>589</v>
      </c>
      <c r="D44" s="88" t="s">
        <v>66</v>
      </c>
      <c r="E44" s="73">
        <v>0</v>
      </c>
      <c r="F44" s="73">
        <v>0.23</v>
      </c>
      <c r="G44" s="73">
        <v>0</v>
      </c>
      <c r="H44" s="74">
        <v>0</v>
      </c>
      <c r="I44" s="74">
        <v>0</v>
      </c>
      <c r="J44" s="74">
        <v>0.09</v>
      </c>
      <c r="K44" s="75">
        <v>0</v>
      </c>
      <c r="L44" s="74">
        <f t="shared" si="42"/>
        <v>0</v>
      </c>
      <c r="M44" s="74">
        <f t="shared" si="43"/>
        <v>0</v>
      </c>
      <c r="N44" s="74">
        <v>0</v>
      </c>
      <c r="O44" s="74">
        <v>0</v>
      </c>
      <c r="P44" s="74">
        <v>0</v>
      </c>
      <c r="Q44" s="74">
        <v>0</v>
      </c>
      <c r="R44" s="74">
        <v>0</v>
      </c>
      <c r="S44" s="74">
        <v>0</v>
      </c>
      <c r="T44" s="74">
        <v>0</v>
      </c>
      <c r="U44" s="74">
        <v>0</v>
      </c>
      <c r="V44" s="74">
        <v>0</v>
      </c>
      <c r="W44" s="74">
        <v>0</v>
      </c>
      <c r="X44" s="74">
        <v>14.85</v>
      </c>
      <c r="Y44" s="74">
        <v>0</v>
      </c>
      <c r="Z44" s="74">
        <v>0</v>
      </c>
      <c r="AA44" s="74">
        <v>0</v>
      </c>
      <c r="AB44" s="74">
        <v>0</v>
      </c>
      <c r="AC44" s="74">
        <v>0</v>
      </c>
      <c r="AD44" s="74">
        <v>0</v>
      </c>
      <c r="AE44" s="75">
        <v>0</v>
      </c>
      <c r="AF44" s="74">
        <f t="shared" si="35"/>
        <v>0</v>
      </c>
      <c r="AG44" s="74">
        <f t="shared" si="44"/>
        <v>0</v>
      </c>
      <c r="AH44" s="74">
        <f t="shared" si="45"/>
        <v>0</v>
      </c>
      <c r="AI44" s="75">
        <v>0</v>
      </c>
      <c r="AJ44" s="74">
        <f t="shared" si="46"/>
        <v>0</v>
      </c>
      <c r="AK44" s="74">
        <f t="shared" si="47"/>
        <v>0</v>
      </c>
      <c r="AL44" s="74">
        <f t="shared" si="48"/>
        <v>0</v>
      </c>
      <c r="AM44" s="75">
        <v>0</v>
      </c>
      <c r="AN44" s="74">
        <f t="shared" si="1"/>
        <v>0</v>
      </c>
      <c r="AO44" s="74">
        <f t="shared" si="2"/>
        <v>0</v>
      </c>
      <c r="AP44" s="74">
        <f t="shared" si="3"/>
        <v>0</v>
      </c>
      <c r="AQ44" s="75">
        <v>0</v>
      </c>
      <c r="AR44" s="74">
        <f t="shared" si="36"/>
        <v>0</v>
      </c>
      <c r="AS44" s="74">
        <f t="shared" si="37"/>
        <v>0</v>
      </c>
      <c r="AT44" s="74">
        <f t="shared" si="38"/>
        <v>0</v>
      </c>
      <c r="AU44" s="74">
        <v>0</v>
      </c>
      <c r="AV44" s="74">
        <v>0</v>
      </c>
      <c r="AW44" s="74">
        <v>0</v>
      </c>
      <c r="AX44" s="75">
        <v>0</v>
      </c>
      <c r="AY44" s="74">
        <f t="shared" si="7"/>
        <v>0</v>
      </c>
      <c r="AZ44" s="74">
        <f t="shared" si="8"/>
        <v>0</v>
      </c>
      <c r="BA44" s="74">
        <f t="shared" si="9"/>
        <v>0</v>
      </c>
      <c r="BB44" s="74">
        <v>0</v>
      </c>
      <c r="BC44" s="74">
        <f t="shared" si="10"/>
        <v>0</v>
      </c>
      <c r="BD44" s="74">
        <f t="shared" si="11"/>
        <v>0</v>
      </c>
      <c r="BE44" s="74">
        <f t="shared" si="12"/>
        <v>0</v>
      </c>
      <c r="BF44" s="75">
        <v>0.14000000000000001</v>
      </c>
      <c r="BG44" s="74">
        <f t="shared" si="49"/>
        <v>0</v>
      </c>
      <c r="BH44" s="74">
        <f t="shared" si="50"/>
        <v>7.7000000000000013E-2</v>
      </c>
      <c r="BI44" s="74">
        <f t="shared" si="51"/>
        <v>6.3000000000000014E-2</v>
      </c>
      <c r="BJ44" s="75">
        <v>0</v>
      </c>
      <c r="BK44" s="74">
        <f t="shared" si="39"/>
        <v>0</v>
      </c>
      <c r="BL44" s="74">
        <f t="shared" si="40"/>
        <v>0</v>
      </c>
      <c r="BM44" s="74">
        <f t="shared" si="41"/>
        <v>0</v>
      </c>
      <c r="BN44" s="74">
        <f t="shared" si="16"/>
        <v>0</v>
      </c>
      <c r="BO44" s="74">
        <f t="shared" si="17"/>
        <v>14.927</v>
      </c>
      <c r="BP44" s="74">
        <f t="shared" si="18"/>
        <v>0.38300000000000001</v>
      </c>
      <c r="BQ44" s="74">
        <f t="shared" si="19"/>
        <v>15.309999999999999</v>
      </c>
      <c r="BR44" s="76"/>
      <c r="BS44" s="74">
        <f t="shared" si="20"/>
        <v>15.31</v>
      </c>
      <c r="BT44" s="74">
        <f t="shared" si="21"/>
        <v>0</v>
      </c>
      <c r="BU44" s="74"/>
      <c r="BV44" s="77">
        <f t="shared" si="22"/>
        <v>0</v>
      </c>
      <c r="BW44" s="77">
        <f t="shared" si="23"/>
        <v>0.97498367080339654</v>
      </c>
      <c r="BX44" s="77">
        <f t="shared" si="24"/>
        <v>2.5016329196603529E-2</v>
      </c>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row>
    <row r="45" spans="1:140" s="85" customFormat="1" x14ac:dyDescent="0.25">
      <c r="A45" s="72"/>
      <c r="B45" s="119">
        <v>42</v>
      </c>
      <c r="C45" s="88" t="s">
        <v>594</v>
      </c>
      <c r="D45" s="88" t="s">
        <v>67</v>
      </c>
      <c r="E45" s="73">
        <v>0</v>
      </c>
      <c r="F45" s="73">
        <v>10.047058823529412</v>
      </c>
      <c r="G45" s="73">
        <v>0</v>
      </c>
      <c r="H45" s="74">
        <v>0</v>
      </c>
      <c r="I45" s="74">
        <v>0</v>
      </c>
      <c r="J45" s="74">
        <v>0</v>
      </c>
      <c r="K45" s="75">
        <v>0</v>
      </c>
      <c r="L45" s="74">
        <f t="shared" si="42"/>
        <v>0</v>
      </c>
      <c r="M45" s="74">
        <f t="shared" si="43"/>
        <v>0</v>
      </c>
      <c r="N45" s="74">
        <v>0</v>
      </c>
      <c r="O45" s="74">
        <v>0</v>
      </c>
      <c r="P45" s="74">
        <v>0</v>
      </c>
      <c r="Q45" s="74">
        <v>0</v>
      </c>
      <c r="R45" s="74">
        <v>0</v>
      </c>
      <c r="S45" s="74">
        <v>0</v>
      </c>
      <c r="T45" s="74">
        <v>0</v>
      </c>
      <c r="U45" s="74">
        <v>0</v>
      </c>
      <c r="V45" s="74">
        <v>0.2</v>
      </c>
      <c r="W45" s="74">
        <v>0</v>
      </c>
      <c r="X45" s="74">
        <v>0</v>
      </c>
      <c r="Y45" s="74">
        <v>0</v>
      </c>
      <c r="Z45" s="74">
        <v>0</v>
      </c>
      <c r="AA45" s="74">
        <v>0</v>
      </c>
      <c r="AB45" s="74">
        <v>0</v>
      </c>
      <c r="AC45" s="74">
        <v>0</v>
      </c>
      <c r="AD45" s="74">
        <v>0</v>
      </c>
      <c r="AE45" s="75">
        <v>0</v>
      </c>
      <c r="AF45" s="74">
        <f t="shared" si="35"/>
        <v>0</v>
      </c>
      <c r="AG45" s="74">
        <f t="shared" si="44"/>
        <v>0</v>
      </c>
      <c r="AH45" s="74">
        <f t="shared" si="45"/>
        <v>0</v>
      </c>
      <c r="AI45" s="75">
        <v>0</v>
      </c>
      <c r="AJ45" s="74">
        <f t="shared" si="46"/>
        <v>0</v>
      </c>
      <c r="AK45" s="74">
        <f t="shared" si="47"/>
        <v>0</v>
      </c>
      <c r="AL45" s="74">
        <f t="shared" si="48"/>
        <v>0</v>
      </c>
      <c r="AM45" s="75">
        <v>0</v>
      </c>
      <c r="AN45" s="74">
        <f t="shared" si="1"/>
        <v>0</v>
      </c>
      <c r="AO45" s="74">
        <f t="shared" si="2"/>
        <v>0</v>
      </c>
      <c r="AP45" s="74">
        <f t="shared" si="3"/>
        <v>0</v>
      </c>
      <c r="AQ45" s="75">
        <v>30</v>
      </c>
      <c r="AR45" s="74">
        <f t="shared" si="36"/>
        <v>15</v>
      </c>
      <c r="AS45" s="74">
        <f t="shared" si="37"/>
        <v>7.5</v>
      </c>
      <c r="AT45" s="74">
        <f t="shared" si="38"/>
        <v>7.5</v>
      </c>
      <c r="AU45" s="74">
        <v>0</v>
      </c>
      <c r="AV45" s="74">
        <v>0</v>
      </c>
      <c r="AW45" s="74">
        <v>12.823529411764707</v>
      </c>
      <c r="AX45" s="75">
        <v>0</v>
      </c>
      <c r="AY45" s="74">
        <f t="shared" si="7"/>
        <v>0</v>
      </c>
      <c r="AZ45" s="74">
        <f t="shared" si="8"/>
        <v>0</v>
      </c>
      <c r="BA45" s="74">
        <f t="shared" si="9"/>
        <v>0</v>
      </c>
      <c r="BB45" s="74">
        <v>0</v>
      </c>
      <c r="BC45" s="74">
        <f t="shared" si="10"/>
        <v>0</v>
      </c>
      <c r="BD45" s="74">
        <f t="shared" si="11"/>
        <v>0</v>
      </c>
      <c r="BE45" s="74">
        <f t="shared" si="12"/>
        <v>0</v>
      </c>
      <c r="BF45" s="75">
        <v>0.2</v>
      </c>
      <c r="BG45" s="74">
        <f t="shared" si="49"/>
        <v>0</v>
      </c>
      <c r="BH45" s="74">
        <f t="shared" si="50"/>
        <v>0.11000000000000001</v>
      </c>
      <c r="BI45" s="74">
        <f t="shared" si="51"/>
        <v>9.0000000000000011E-2</v>
      </c>
      <c r="BJ45" s="75">
        <v>0</v>
      </c>
      <c r="BK45" s="74">
        <f t="shared" si="39"/>
        <v>0</v>
      </c>
      <c r="BL45" s="74">
        <f t="shared" si="40"/>
        <v>0</v>
      </c>
      <c r="BM45" s="74">
        <f t="shared" si="41"/>
        <v>0</v>
      </c>
      <c r="BN45" s="74">
        <f t="shared" si="16"/>
        <v>15</v>
      </c>
      <c r="BO45" s="74">
        <f t="shared" si="17"/>
        <v>20.633529411764705</v>
      </c>
      <c r="BP45" s="74">
        <f t="shared" si="18"/>
        <v>17.637058823529411</v>
      </c>
      <c r="BQ45" s="74">
        <f t="shared" si="19"/>
        <v>53.270588235294113</v>
      </c>
      <c r="BR45" s="76"/>
      <c r="BS45" s="74">
        <f t="shared" si="20"/>
        <v>53.270588235294127</v>
      </c>
      <c r="BT45" s="74">
        <f t="shared" si="21"/>
        <v>0</v>
      </c>
      <c r="BU45" s="74"/>
      <c r="BV45" s="77">
        <f t="shared" si="22"/>
        <v>0.28158127208480566</v>
      </c>
      <c r="BW45" s="77">
        <f t="shared" si="23"/>
        <v>0.38733436395759718</v>
      </c>
      <c r="BX45" s="77">
        <f t="shared" si="24"/>
        <v>0.33108436395759722</v>
      </c>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row>
    <row r="46" spans="1:140" s="85" customFormat="1" x14ac:dyDescent="0.25">
      <c r="A46" s="80" t="s">
        <v>582</v>
      </c>
      <c r="B46" s="120">
        <v>43</v>
      </c>
      <c r="C46" s="81" t="s">
        <v>376</v>
      </c>
      <c r="D46" s="81" t="s">
        <v>377</v>
      </c>
      <c r="E46" s="82">
        <v>0</v>
      </c>
      <c r="F46" s="82">
        <v>0</v>
      </c>
      <c r="G46" s="82">
        <v>0</v>
      </c>
      <c r="H46" s="83">
        <v>0</v>
      </c>
      <c r="I46" s="83">
        <v>0</v>
      </c>
      <c r="J46" s="83">
        <v>0</v>
      </c>
      <c r="K46" s="84">
        <v>0</v>
      </c>
      <c r="L46" s="83">
        <f t="shared" si="42"/>
        <v>0</v>
      </c>
      <c r="M46" s="83">
        <f t="shared" si="43"/>
        <v>0</v>
      </c>
      <c r="N46" s="83">
        <v>0</v>
      </c>
      <c r="O46" s="83">
        <v>0</v>
      </c>
      <c r="P46" s="83">
        <v>0</v>
      </c>
      <c r="Q46" s="83">
        <v>0</v>
      </c>
      <c r="R46" s="83">
        <v>0</v>
      </c>
      <c r="S46" s="83">
        <v>0</v>
      </c>
      <c r="T46" s="83">
        <v>0</v>
      </c>
      <c r="U46" s="83">
        <v>0</v>
      </c>
      <c r="V46" s="83">
        <v>0</v>
      </c>
      <c r="W46" s="83">
        <v>0</v>
      </c>
      <c r="X46" s="83">
        <v>0</v>
      </c>
      <c r="Y46" s="83">
        <v>0</v>
      </c>
      <c r="Z46" s="83">
        <v>0</v>
      </c>
      <c r="AA46" s="83">
        <v>0</v>
      </c>
      <c r="AB46" s="83">
        <v>0</v>
      </c>
      <c r="AC46" s="83">
        <v>0</v>
      </c>
      <c r="AD46" s="83">
        <v>0</v>
      </c>
      <c r="AE46" s="84">
        <v>0</v>
      </c>
      <c r="AF46" s="83">
        <f t="shared" si="35"/>
        <v>0</v>
      </c>
      <c r="AG46" s="83">
        <f t="shared" si="44"/>
        <v>0</v>
      </c>
      <c r="AH46" s="83">
        <f t="shared" si="45"/>
        <v>0</v>
      </c>
      <c r="AI46" s="84">
        <v>0</v>
      </c>
      <c r="AJ46" s="83">
        <f t="shared" si="46"/>
        <v>0</v>
      </c>
      <c r="AK46" s="83">
        <f t="shared" si="47"/>
        <v>0</v>
      </c>
      <c r="AL46" s="83">
        <f t="shared" si="48"/>
        <v>0</v>
      </c>
      <c r="AM46" s="84">
        <v>0</v>
      </c>
      <c r="AN46" s="83">
        <f t="shared" si="1"/>
        <v>0</v>
      </c>
      <c r="AO46" s="83">
        <f t="shared" si="2"/>
        <v>0</v>
      </c>
      <c r="AP46" s="83">
        <f t="shared" si="3"/>
        <v>0</v>
      </c>
      <c r="AQ46" s="84">
        <v>0</v>
      </c>
      <c r="AR46" s="83">
        <f t="shared" si="36"/>
        <v>0</v>
      </c>
      <c r="AS46" s="83">
        <f t="shared" si="37"/>
        <v>0</v>
      </c>
      <c r="AT46" s="83">
        <f t="shared" si="38"/>
        <v>0</v>
      </c>
      <c r="AU46" s="83">
        <v>0</v>
      </c>
      <c r="AV46" s="83">
        <v>0</v>
      </c>
      <c r="AW46" s="83">
        <v>0</v>
      </c>
      <c r="AX46" s="84">
        <v>0</v>
      </c>
      <c r="AY46" s="83">
        <f t="shared" si="7"/>
        <v>0</v>
      </c>
      <c r="AZ46" s="83">
        <f t="shared" si="8"/>
        <v>0</v>
      </c>
      <c r="BA46" s="83">
        <f t="shared" si="9"/>
        <v>0</v>
      </c>
      <c r="BB46" s="83">
        <v>0</v>
      </c>
      <c r="BC46" s="83">
        <f t="shared" si="10"/>
        <v>0</v>
      </c>
      <c r="BD46" s="83">
        <f t="shared" si="11"/>
        <v>0</v>
      </c>
      <c r="BE46" s="83">
        <f t="shared" si="12"/>
        <v>0</v>
      </c>
      <c r="BF46" s="84">
        <v>0</v>
      </c>
      <c r="BG46" s="83">
        <f t="shared" si="49"/>
        <v>0</v>
      </c>
      <c r="BH46" s="83">
        <f t="shared" si="50"/>
        <v>0</v>
      </c>
      <c r="BI46" s="83">
        <f t="shared" si="51"/>
        <v>0</v>
      </c>
      <c r="BJ46" s="84">
        <v>0</v>
      </c>
      <c r="BK46" s="83">
        <f t="shared" si="39"/>
        <v>0</v>
      </c>
      <c r="BL46" s="83">
        <f t="shared" si="40"/>
        <v>0</v>
      </c>
      <c r="BM46" s="83">
        <f t="shared" si="41"/>
        <v>0</v>
      </c>
      <c r="BN46" s="83">
        <f t="shared" si="16"/>
        <v>0</v>
      </c>
      <c r="BO46" s="83">
        <f t="shared" si="17"/>
        <v>0</v>
      </c>
      <c r="BP46" s="83">
        <f t="shared" si="18"/>
        <v>0</v>
      </c>
      <c r="BQ46" s="83">
        <f t="shared" si="19"/>
        <v>0</v>
      </c>
      <c r="BS46" s="83">
        <f t="shared" si="20"/>
        <v>0</v>
      </c>
      <c r="BT46" s="83">
        <f t="shared" si="21"/>
        <v>0</v>
      </c>
      <c r="BU46" s="83"/>
      <c r="BV46" s="86">
        <f t="shared" si="22"/>
        <v>0</v>
      </c>
      <c r="BW46" s="86">
        <f t="shared" si="23"/>
        <v>0</v>
      </c>
      <c r="BX46" s="86">
        <f t="shared" si="24"/>
        <v>0</v>
      </c>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row>
    <row r="47" spans="1:140" s="85" customFormat="1" x14ac:dyDescent="0.25">
      <c r="A47" s="80" t="s">
        <v>582</v>
      </c>
      <c r="B47" s="120">
        <v>44</v>
      </c>
      <c r="C47" s="81" t="s">
        <v>595</v>
      </c>
      <c r="D47" s="81" t="s">
        <v>68</v>
      </c>
      <c r="E47" s="82">
        <v>0</v>
      </c>
      <c r="F47" s="82">
        <v>0</v>
      </c>
      <c r="G47" s="82">
        <v>0</v>
      </c>
      <c r="H47" s="83">
        <v>0</v>
      </c>
      <c r="I47" s="83">
        <v>0</v>
      </c>
      <c r="J47" s="83">
        <v>0</v>
      </c>
      <c r="K47" s="84">
        <v>0</v>
      </c>
      <c r="L47" s="83">
        <f t="shared" si="42"/>
        <v>0</v>
      </c>
      <c r="M47" s="83">
        <f t="shared" si="43"/>
        <v>0</v>
      </c>
      <c r="N47" s="83">
        <v>0</v>
      </c>
      <c r="O47" s="83">
        <v>0</v>
      </c>
      <c r="P47" s="83">
        <v>0</v>
      </c>
      <c r="Q47" s="83">
        <v>0</v>
      </c>
      <c r="R47" s="83">
        <v>0</v>
      </c>
      <c r="S47" s="83">
        <v>0</v>
      </c>
      <c r="T47" s="83">
        <v>0</v>
      </c>
      <c r="U47" s="83">
        <v>0</v>
      </c>
      <c r="V47" s="83">
        <v>0</v>
      </c>
      <c r="W47" s="83">
        <v>0</v>
      </c>
      <c r="X47" s="83">
        <v>0</v>
      </c>
      <c r="Y47" s="83">
        <v>0</v>
      </c>
      <c r="Z47" s="83">
        <v>0</v>
      </c>
      <c r="AA47" s="83">
        <v>0</v>
      </c>
      <c r="AB47" s="83">
        <v>0</v>
      </c>
      <c r="AC47" s="83">
        <v>0</v>
      </c>
      <c r="AD47" s="83">
        <v>0</v>
      </c>
      <c r="AE47" s="84">
        <v>0</v>
      </c>
      <c r="AF47" s="83">
        <f t="shared" si="35"/>
        <v>0</v>
      </c>
      <c r="AG47" s="83">
        <f t="shared" si="44"/>
        <v>0</v>
      </c>
      <c r="AH47" s="83">
        <f t="shared" si="45"/>
        <v>0</v>
      </c>
      <c r="AI47" s="84">
        <v>0</v>
      </c>
      <c r="AJ47" s="83">
        <f t="shared" si="46"/>
        <v>0</v>
      </c>
      <c r="AK47" s="83">
        <f t="shared" si="47"/>
        <v>0</v>
      </c>
      <c r="AL47" s="83">
        <f t="shared" si="48"/>
        <v>0</v>
      </c>
      <c r="AM47" s="84">
        <v>0</v>
      </c>
      <c r="AN47" s="83">
        <f t="shared" si="1"/>
        <v>0</v>
      </c>
      <c r="AO47" s="83">
        <f t="shared" si="2"/>
        <v>0</v>
      </c>
      <c r="AP47" s="83">
        <f t="shared" si="3"/>
        <v>0</v>
      </c>
      <c r="AQ47" s="84">
        <v>0</v>
      </c>
      <c r="AR47" s="83">
        <f t="shared" si="36"/>
        <v>0</v>
      </c>
      <c r="AS47" s="83">
        <f t="shared" si="37"/>
        <v>0</v>
      </c>
      <c r="AT47" s="83">
        <f t="shared" si="38"/>
        <v>0</v>
      </c>
      <c r="AU47" s="83">
        <v>0</v>
      </c>
      <c r="AV47" s="83">
        <v>0</v>
      </c>
      <c r="AW47" s="83">
        <v>0</v>
      </c>
      <c r="AX47" s="84">
        <v>0</v>
      </c>
      <c r="AY47" s="83">
        <f t="shared" si="7"/>
        <v>0</v>
      </c>
      <c r="AZ47" s="83">
        <f t="shared" si="8"/>
        <v>0</v>
      </c>
      <c r="BA47" s="83">
        <f t="shared" si="9"/>
        <v>0</v>
      </c>
      <c r="BB47" s="83">
        <v>0</v>
      </c>
      <c r="BC47" s="83">
        <f t="shared" si="10"/>
        <v>0</v>
      </c>
      <c r="BD47" s="83">
        <f t="shared" si="11"/>
        <v>0</v>
      </c>
      <c r="BE47" s="83">
        <f t="shared" si="12"/>
        <v>0</v>
      </c>
      <c r="BF47" s="84">
        <v>0</v>
      </c>
      <c r="BG47" s="83">
        <f t="shared" si="49"/>
        <v>0</v>
      </c>
      <c r="BH47" s="83">
        <f t="shared" si="50"/>
        <v>0</v>
      </c>
      <c r="BI47" s="83">
        <f t="shared" si="51"/>
        <v>0</v>
      </c>
      <c r="BJ47" s="84">
        <v>0</v>
      </c>
      <c r="BK47" s="83">
        <f t="shared" si="39"/>
        <v>0</v>
      </c>
      <c r="BL47" s="83">
        <f t="shared" si="40"/>
        <v>0</v>
      </c>
      <c r="BM47" s="83">
        <f t="shared" si="41"/>
        <v>0</v>
      </c>
      <c r="BN47" s="83">
        <f t="shared" si="16"/>
        <v>0</v>
      </c>
      <c r="BO47" s="83">
        <f t="shared" si="17"/>
        <v>0</v>
      </c>
      <c r="BP47" s="83">
        <f t="shared" si="18"/>
        <v>0</v>
      </c>
      <c r="BQ47" s="83">
        <f t="shared" si="19"/>
        <v>0</v>
      </c>
      <c r="BS47" s="83">
        <f t="shared" si="20"/>
        <v>0</v>
      </c>
      <c r="BT47" s="83">
        <f t="shared" si="21"/>
        <v>0</v>
      </c>
      <c r="BU47" s="83"/>
      <c r="BV47" s="86">
        <f t="shared" si="22"/>
        <v>0</v>
      </c>
      <c r="BW47" s="86">
        <f t="shared" si="23"/>
        <v>0</v>
      </c>
      <c r="BX47" s="86">
        <f t="shared" si="24"/>
        <v>0</v>
      </c>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row>
    <row r="48" spans="1:140" s="85" customFormat="1" x14ac:dyDescent="0.25">
      <c r="A48" s="72"/>
      <c r="B48" s="119">
        <v>45</v>
      </c>
      <c r="C48" s="88" t="s">
        <v>70</v>
      </c>
      <c r="D48" s="88" t="s">
        <v>71</v>
      </c>
      <c r="E48" s="73">
        <v>0</v>
      </c>
      <c r="F48" s="73">
        <v>0.2</v>
      </c>
      <c r="G48" s="73">
        <v>0</v>
      </c>
      <c r="H48" s="74">
        <v>0</v>
      </c>
      <c r="I48" s="74">
        <v>0</v>
      </c>
      <c r="J48" s="74">
        <v>0</v>
      </c>
      <c r="K48" s="75">
        <v>0</v>
      </c>
      <c r="L48" s="74">
        <f t="shared" si="42"/>
        <v>0</v>
      </c>
      <c r="M48" s="74">
        <f t="shared" si="43"/>
        <v>0</v>
      </c>
      <c r="N48" s="74">
        <v>0</v>
      </c>
      <c r="O48" s="74">
        <v>0</v>
      </c>
      <c r="P48" s="74">
        <v>7.5</v>
      </c>
      <c r="Q48" s="74">
        <v>3</v>
      </c>
      <c r="R48" s="74">
        <v>0</v>
      </c>
      <c r="S48" s="74">
        <v>7.1</v>
      </c>
      <c r="T48" s="74">
        <v>0</v>
      </c>
      <c r="U48" s="74">
        <v>0</v>
      </c>
      <c r="V48" s="74">
        <v>0</v>
      </c>
      <c r="W48" s="74">
        <v>2.6</v>
      </c>
      <c r="X48" s="74">
        <v>0</v>
      </c>
      <c r="Y48" s="74">
        <v>0</v>
      </c>
      <c r="Z48" s="74">
        <v>0</v>
      </c>
      <c r="AA48" s="74">
        <v>0</v>
      </c>
      <c r="AB48" s="74">
        <v>0</v>
      </c>
      <c r="AC48" s="74">
        <v>0</v>
      </c>
      <c r="AD48" s="74">
        <v>0</v>
      </c>
      <c r="AE48" s="75">
        <v>0</v>
      </c>
      <c r="AF48" s="74">
        <f t="shared" si="35"/>
        <v>0</v>
      </c>
      <c r="AG48" s="74">
        <f t="shared" si="44"/>
        <v>0</v>
      </c>
      <c r="AH48" s="74">
        <f t="shared" si="45"/>
        <v>0</v>
      </c>
      <c r="AI48" s="75">
        <v>0</v>
      </c>
      <c r="AJ48" s="74">
        <f t="shared" si="46"/>
        <v>0</v>
      </c>
      <c r="AK48" s="74">
        <f t="shared" si="47"/>
        <v>0</v>
      </c>
      <c r="AL48" s="74">
        <f t="shared" si="48"/>
        <v>0</v>
      </c>
      <c r="AM48" s="75">
        <v>0</v>
      </c>
      <c r="AN48" s="74">
        <f t="shared" si="1"/>
        <v>0</v>
      </c>
      <c r="AO48" s="74">
        <f t="shared" si="2"/>
        <v>0</v>
      </c>
      <c r="AP48" s="74">
        <f t="shared" si="3"/>
        <v>0</v>
      </c>
      <c r="AQ48" s="75">
        <v>0</v>
      </c>
      <c r="AR48" s="74">
        <f t="shared" si="36"/>
        <v>0</v>
      </c>
      <c r="AS48" s="74">
        <f t="shared" si="37"/>
        <v>0</v>
      </c>
      <c r="AT48" s="74">
        <f t="shared" si="38"/>
        <v>0</v>
      </c>
      <c r="AU48" s="74">
        <v>0</v>
      </c>
      <c r="AV48" s="74">
        <v>0</v>
      </c>
      <c r="AW48" s="74">
        <v>0</v>
      </c>
      <c r="AX48" s="75">
        <v>0</v>
      </c>
      <c r="AY48" s="74">
        <f t="shared" si="7"/>
        <v>0</v>
      </c>
      <c r="AZ48" s="74">
        <f t="shared" si="8"/>
        <v>0</v>
      </c>
      <c r="BA48" s="74">
        <f t="shared" si="9"/>
        <v>0</v>
      </c>
      <c r="BB48" s="74">
        <v>0</v>
      </c>
      <c r="BC48" s="74">
        <f t="shared" si="10"/>
        <v>0</v>
      </c>
      <c r="BD48" s="74">
        <f t="shared" si="11"/>
        <v>0</v>
      </c>
      <c r="BE48" s="74">
        <f t="shared" si="12"/>
        <v>0</v>
      </c>
      <c r="BF48" s="75">
        <v>0.435</v>
      </c>
      <c r="BG48" s="74">
        <f t="shared" si="49"/>
        <v>0</v>
      </c>
      <c r="BH48" s="74">
        <f t="shared" si="50"/>
        <v>0.23925000000000002</v>
      </c>
      <c r="BI48" s="74">
        <f t="shared" si="51"/>
        <v>0.19575000000000001</v>
      </c>
      <c r="BJ48" s="75">
        <v>0</v>
      </c>
      <c r="BK48" s="74">
        <f t="shared" si="39"/>
        <v>0</v>
      </c>
      <c r="BL48" s="74">
        <f t="shared" si="40"/>
        <v>0</v>
      </c>
      <c r="BM48" s="74">
        <f t="shared" si="41"/>
        <v>0</v>
      </c>
      <c r="BN48" s="74">
        <f t="shared" si="16"/>
        <v>0</v>
      </c>
      <c r="BO48" s="74">
        <f t="shared" si="17"/>
        <v>20.439250000000001</v>
      </c>
      <c r="BP48" s="74">
        <f t="shared" si="18"/>
        <v>0.39575000000000005</v>
      </c>
      <c r="BQ48" s="74">
        <f t="shared" si="19"/>
        <v>20.835000000000001</v>
      </c>
      <c r="BR48" s="76"/>
      <c r="BS48" s="74">
        <f t="shared" si="20"/>
        <v>20.835000000000001</v>
      </c>
      <c r="BT48" s="74">
        <f t="shared" si="21"/>
        <v>0</v>
      </c>
      <c r="BU48" s="74"/>
      <c r="BV48" s="77">
        <f t="shared" si="22"/>
        <v>0</v>
      </c>
      <c r="BW48" s="77">
        <f t="shared" si="23"/>
        <v>0.98100551955843529</v>
      </c>
      <c r="BX48" s="77">
        <f t="shared" si="24"/>
        <v>1.8994480441564675E-2</v>
      </c>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row>
    <row r="49" spans="1:140" s="85" customFormat="1" x14ac:dyDescent="0.25">
      <c r="A49" s="72"/>
      <c r="B49" s="119">
        <v>46</v>
      </c>
      <c r="C49" s="88" t="s">
        <v>368</v>
      </c>
      <c r="D49" s="88" t="s">
        <v>72</v>
      </c>
      <c r="E49" s="73">
        <v>0</v>
      </c>
      <c r="F49" s="73">
        <v>7.0000000000000007E-2</v>
      </c>
      <c r="G49" s="73">
        <v>0</v>
      </c>
      <c r="H49" s="74">
        <v>0</v>
      </c>
      <c r="I49" s="74">
        <v>0</v>
      </c>
      <c r="J49" s="74">
        <v>0</v>
      </c>
      <c r="K49" s="75">
        <v>0</v>
      </c>
      <c r="L49" s="74">
        <f t="shared" si="42"/>
        <v>0</v>
      </c>
      <c r="M49" s="74">
        <f t="shared" si="43"/>
        <v>0</v>
      </c>
      <c r="N49" s="74">
        <v>0</v>
      </c>
      <c r="O49" s="74">
        <v>0</v>
      </c>
      <c r="P49" s="74">
        <v>0</v>
      </c>
      <c r="Q49" s="74">
        <v>0</v>
      </c>
      <c r="R49" s="74">
        <v>0</v>
      </c>
      <c r="S49" s="74">
        <v>0</v>
      </c>
      <c r="T49" s="74">
        <v>0</v>
      </c>
      <c r="U49" s="74">
        <v>0</v>
      </c>
      <c r="V49" s="74">
        <v>0</v>
      </c>
      <c r="W49" s="74">
        <v>10.66</v>
      </c>
      <c r="X49" s="74">
        <v>0</v>
      </c>
      <c r="Y49" s="74">
        <v>0</v>
      </c>
      <c r="Z49" s="74">
        <v>0</v>
      </c>
      <c r="AA49" s="74">
        <v>0</v>
      </c>
      <c r="AB49" s="74">
        <v>0</v>
      </c>
      <c r="AC49" s="74">
        <v>0</v>
      </c>
      <c r="AD49" s="74">
        <v>0</v>
      </c>
      <c r="AE49" s="75">
        <v>0</v>
      </c>
      <c r="AF49" s="74">
        <f t="shared" si="35"/>
        <v>0</v>
      </c>
      <c r="AG49" s="74">
        <f t="shared" si="44"/>
        <v>0</v>
      </c>
      <c r="AH49" s="74">
        <f t="shared" si="45"/>
        <v>0</v>
      </c>
      <c r="AI49" s="75">
        <v>0</v>
      </c>
      <c r="AJ49" s="74">
        <f t="shared" si="46"/>
        <v>0</v>
      </c>
      <c r="AK49" s="74">
        <f t="shared" si="47"/>
        <v>0</v>
      </c>
      <c r="AL49" s="74">
        <f t="shared" si="48"/>
        <v>0</v>
      </c>
      <c r="AM49" s="75">
        <v>0</v>
      </c>
      <c r="AN49" s="74">
        <f t="shared" si="1"/>
        <v>0</v>
      </c>
      <c r="AO49" s="74">
        <f t="shared" si="2"/>
        <v>0</v>
      </c>
      <c r="AP49" s="74">
        <f t="shared" si="3"/>
        <v>0</v>
      </c>
      <c r="AQ49" s="75">
        <v>0</v>
      </c>
      <c r="AR49" s="74">
        <f t="shared" si="36"/>
        <v>0</v>
      </c>
      <c r="AS49" s="74">
        <f t="shared" si="37"/>
        <v>0</v>
      </c>
      <c r="AT49" s="74">
        <f t="shared" si="38"/>
        <v>0</v>
      </c>
      <c r="AU49" s="74">
        <v>0</v>
      </c>
      <c r="AV49" s="74">
        <v>0</v>
      </c>
      <c r="AW49" s="74">
        <v>0</v>
      </c>
      <c r="AX49" s="75">
        <v>0</v>
      </c>
      <c r="AY49" s="74">
        <f t="shared" si="7"/>
        <v>0</v>
      </c>
      <c r="AZ49" s="74">
        <f t="shared" si="8"/>
        <v>0</v>
      </c>
      <c r="BA49" s="74">
        <f t="shared" si="9"/>
        <v>0</v>
      </c>
      <c r="BB49" s="74">
        <v>0</v>
      </c>
      <c r="BC49" s="74">
        <f t="shared" si="10"/>
        <v>0</v>
      </c>
      <c r="BD49" s="74">
        <f t="shared" si="11"/>
        <v>0</v>
      </c>
      <c r="BE49" s="74">
        <f t="shared" si="12"/>
        <v>0</v>
      </c>
      <c r="BF49" s="75">
        <v>0.09</v>
      </c>
      <c r="BG49" s="74">
        <f t="shared" si="49"/>
        <v>0</v>
      </c>
      <c r="BH49" s="74">
        <f t="shared" si="50"/>
        <v>4.9500000000000002E-2</v>
      </c>
      <c r="BI49" s="74">
        <f t="shared" si="51"/>
        <v>4.0500000000000001E-2</v>
      </c>
      <c r="BJ49" s="75">
        <v>0</v>
      </c>
      <c r="BK49" s="74">
        <f t="shared" si="39"/>
        <v>0</v>
      </c>
      <c r="BL49" s="74">
        <f t="shared" si="40"/>
        <v>0</v>
      </c>
      <c r="BM49" s="74">
        <f t="shared" si="41"/>
        <v>0</v>
      </c>
      <c r="BN49" s="74">
        <f t="shared" si="16"/>
        <v>0</v>
      </c>
      <c r="BO49" s="74">
        <f t="shared" si="17"/>
        <v>10.7095</v>
      </c>
      <c r="BP49" s="74">
        <f t="shared" si="18"/>
        <v>0.11050000000000001</v>
      </c>
      <c r="BQ49" s="74">
        <f t="shared" si="19"/>
        <v>10.82</v>
      </c>
      <c r="BR49" s="76"/>
      <c r="BS49" s="74">
        <f t="shared" si="20"/>
        <v>10.82</v>
      </c>
      <c r="BT49" s="74">
        <f t="shared" si="21"/>
        <v>0</v>
      </c>
      <c r="BU49" s="74"/>
      <c r="BV49" s="77">
        <f t="shared" si="22"/>
        <v>0</v>
      </c>
      <c r="BW49" s="77">
        <f t="shared" si="23"/>
        <v>0.98978743068391861</v>
      </c>
      <c r="BX49" s="77">
        <f t="shared" si="24"/>
        <v>1.0212569316081332E-2</v>
      </c>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row>
    <row r="50" spans="1:140" s="85" customFormat="1" x14ac:dyDescent="0.25">
      <c r="A50" s="72"/>
      <c r="B50" s="119">
        <v>47</v>
      </c>
      <c r="C50" s="88" t="s">
        <v>368</v>
      </c>
      <c r="D50" s="88" t="s">
        <v>73</v>
      </c>
      <c r="E50" s="73">
        <v>0</v>
      </c>
      <c r="F50" s="73">
        <v>0.38</v>
      </c>
      <c r="G50" s="73">
        <v>0</v>
      </c>
      <c r="H50" s="74">
        <v>0</v>
      </c>
      <c r="I50" s="74">
        <v>0</v>
      </c>
      <c r="J50" s="74">
        <v>0</v>
      </c>
      <c r="K50" s="75">
        <v>0</v>
      </c>
      <c r="L50" s="74">
        <f t="shared" si="42"/>
        <v>0</v>
      </c>
      <c r="M50" s="74">
        <f t="shared" si="43"/>
        <v>0</v>
      </c>
      <c r="N50" s="74">
        <v>0</v>
      </c>
      <c r="O50" s="74">
        <v>0</v>
      </c>
      <c r="P50" s="74">
        <v>8.17</v>
      </c>
      <c r="Q50" s="74">
        <v>0</v>
      </c>
      <c r="R50" s="74">
        <v>9.5</v>
      </c>
      <c r="S50" s="74">
        <v>0</v>
      </c>
      <c r="T50" s="74">
        <v>0</v>
      </c>
      <c r="U50" s="74">
        <v>0</v>
      </c>
      <c r="V50" s="74">
        <v>0</v>
      </c>
      <c r="W50" s="74">
        <v>1.36</v>
      </c>
      <c r="X50" s="74">
        <v>0</v>
      </c>
      <c r="Y50" s="74">
        <v>0</v>
      </c>
      <c r="Z50" s="74">
        <v>0</v>
      </c>
      <c r="AA50" s="74">
        <v>0</v>
      </c>
      <c r="AB50" s="74">
        <v>0</v>
      </c>
      <c r="AC50" s="74">
        <v>0</v>
      </c>
      <c r="AD50" s="74">
        <v>0</v>
      </c>
      <c r="AE50" s="75">
        <v>0</v>
      </c>
      <c r="AF50" s="74">
        <f t="shared" si="35"/>
        <v>0</v>
      </c>
      <c r="AG50" s="74">
        <f t="shared" si="44"/>
        <v>0</v>
      </c>
      <c r="AH50" s="74">
        <f t="shared" si="45"/>
        <v>0</v>
      </c>
      <c r="AI50" s="75">
        <v>0</v>
      </c>
      <c r="AJ50" s="74">
        <f t="shared" si="46"/>
        <v>0</v>
      </c>
      <c r="AK50" s="74">
        <f t="shared" si="47"/>
        <v>0</v>
      </c>
      <c r="AL50" s="74">
        <f t="shared" si="48"/>
        <v>0</v>
      </c>
      <c r="AM50" s="75">
        <v>0.04</v>
      </c>
      <c r="AN50" s="74">
        <f t="shared" si="1"/>
        <v>0</v>
      </c>
      <c r="AO50" s="74">
        <f t="shared" si="2"/>
        <v>2.2000000000000002E-2</v>
      </c>
      <c r="AP50" s="74">
        <f t="shared" si="3"/>
        <v>1.8000000000000002E-2</v>
      </c>
      <c r="AQ50" s="75">
        <v>0</v>
      </c>
      <c r="AR50" s="74">
        <f t="shared" si="36"/>
        <v>0</v>
      </c>
      <c r="AS50" s="74">
        <f t="shared" si="37"/>
        <v>0</v>
      </c>
      <c r="AT50" s="74">
        <f t="shared" si="38"/>
        <v>0</v>
      </c>
      <c r="AU50" s="74">
        <v>0</v>
      </c>
      <c r="AV50" s="74">
        <v>0</v>
      </c>
      <c r="AW50" s="74">
        <v>0</v>
      </c>
      <c r="AX50" s="75">
        <v>0</v>
      </c>
      <c r="AY50" s="74">
        <f t="shared" si="7"/>
        <v>0</v>
      </c>
      <c r="AZ50" s="74">
        <f t="shared" si="8"/>
        <v>0</v>
      </c>
      <c r="BA50" s="74">
        <f t="shared" si="9"/>
        <v>0</v>
      </c>
      <c r="BB50" s="74">
        <v>0</v>
      </c>
      <c r="BC50" s="74">
        <f t="shared" si="10"/>
        <v>0</v>
      </c>
      <c r="BD50" s="74">
        <f t="shared" si="11"/>
        <v>0</v>
      </c>
      <c r="BE50" s="74">
        <f t="shared" si="12"/>
        <v>0</v>
      </c>
      <c r="BF50" s="75">
        <v>0.31</v>
      </c>
      <c r="BG50" s="74">
        <f t="shared" si="49"/>
        <v>0</v>
      </c>
      <c r="BH50" s="74">
        <f t="shared" si="50"/>
        <v>0.17050000000000001</v>
      </c>
      <c r="BI50" s="74">
        <f t="shared" si="51"/>
        <v>0.13950000000000001</v>
      </c>
      <c r="BJ50" s="75">
        <v>0</v>
      </c>
      <c r="BK50" s="74">
        <f t="shared" si="39"/>
        <v>0</v>
      </c>
      <c r="BL50" s="74">
        <f t="shared" si="40"/>
        <v>0</v>
      </c>
      <c r="BM50" s="74">
        <f t="shared" si="41"/>
        <v>0</v>
      </c>
      <c r="BN50" s="74">
        <f t="shared" si="16"/>
        <v>0</v>
      </c>
      <c r="BO50" s="74">
        <f t="shared" si="17"/>
        <v>19.2225</v>
      </c>
      <c r="BP50" s="74">
        <f t="shared" si="18"/>
        <v>0.53750000000000009</v>
      </c>
      <c r="BQ50" s="74">
        <f t="shared" si="19"/>
        <v>19.760000000000002</v>
      </c>
      <c r="BR50" s="76"/>
      <c r="BS50" s="74">
        <f t="shared" si="20"/>
        <v>19.759999999999998</v>
      </c>
      <c r="BT50" s="74">
        <f t="shared" si="21"/>
        <v>0</v>
      </c>
      <c r="BU50" s="74"/>
      <c r="BV50" s="77">
        <f t="shared" si="22"/>
        <v>0</v>
      </c>
      <c r="BW50" s="77">
        <f t="shared" si="23"/>
        <v>0.97279858299595134</v>
      </c>
      <c r="BX50" s="77">
        <f t="shared" si="24"/>
        <v>2.7201417004048586E-2</v>
      </c>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row>
    <row r="51" spans="1:140" s="85" customFormat="1" x14ac:dyDescent="0.25">
      <c r="A51" s="72"/>
      <c r="B51" s="119">
        <v>48</v>
      </c>
      <c r="C51" s="88" t="s">
        <v>596</v>
      </c>
      <c r="D51" s="88" t="s">
        <v>693</v>
      </c>
      <c r="E51" s="73">
        <v>0</v>
      </c>
      <c r="F51" s="73">
        <v>0</v>
      </c>
      <c r="G51" s="73">
        <v>0</v>
      </c>
      <c r="H51" s="74">
        <v>0</v>
      </c>
      <c r="I51" s="74">
        <v>0</v>
      </c>
      <c r="J51" s="74">
        <v>0</v>
      </c>
      <c r="K51" s="75">
        <v>0</v>
      </c>
      <c r="L51" s="74">
        <f t="shared" si="42"/>
        <v>0</v>
      </c>
      <c r="M51" s="74">
        <f t="shared" si="43"/>
        <v>0</v>
      </c>
      <c r="N51" s="74">
        <v>0</v>
      </c>
      <c r="O51" s="74">
        <v>0</v>
      </c>
      <c r="P51" s="74">
        <v>0</v>
      </c>
      <c r="Q51" s="74">
        <v>0</v>
      </c>
      <c r="R51" s="74">
        <v>0</v>
      </c>
      <c r="S51" s="74">
        <v>0</v>
      </c>
      <c r="T51" s="74">
        <v>0</v>
      </c>
      <c r="U51" s="74">
        <v>0</v>
      </c>
      <c r="V51" s="74">
        <v>0</v>
      </c>
      <c r="W51" s="74">
        <v>0</v>
      </c>
      <c r="X51" s="74">
        <v>0</v>
      </c>
      <c r="Y51" s="74">
        <v>0</v>
      </c>
      <c r="Z51" s="74">
        <v>0</v>
      </c>
      <c r="AA51" s="74">
        <v>0</v>
      </c>
      <c r="AB51" s="74">
        <v>0</v>
      </c>
      <c r="AC51" s="74">
        <v>0</v>
      </c>
      <c r="AD51" s="74">
        <v>0</v>
      </c>
      <c r="AE51" s="75">
        <v>0</v>
      </c>
      <c r="AF51" s="74">
        <f t="shared" si="35"/>
        <v>0</v>
      </c>
      <c r="AG51" s="74">
        <f t="shared" si="44"/>
        <v>0</v>
      </c>
      <c r="AH51" s="74">
        <f t="shared" si="45"/>
        <v>0</v>
      </c>
      <c r="AI51" s="75">
        <v>0</v>
      </c>
      <c r="AJ51" s="74">
        <f t="shared" si="46"/>
        <v>0</v>
      </c>
      <c r="AK51" s="74">
        <f t="shared" si="47"/>
        <v>0</v>
      </c>
      <c r="AL51" s="74">
        <f t="shared" si="48"/>
        <v>0</v>
      </c>
      <c r="AM51" s="75">
        <v>0</v>
      </c>
      <c r="AN51" s="74">
        <f t="shared" si="1"/>
        <v>0</v>
      </c>
      <c r="AO51" s="74">
        <f t="shared" si="2"/>
        <v>0</v>
      </c>
      <c r="AP51" s="74">
        <f t="shared" si="3"/>
        <v>0</v>
      </c>
      <c r="AQ51" s="75">
        <v>0</v>
      </c>
      <c r="AR51" s="74">
        <f t="shared" si="36"/>
        <v>0</v>
      </c>
      <c r="AS51" s="74">
        <f t="shared" si="37"/>
        <v>0</v>
      </c>
      <c r="AT51" s="74">
        <f t="shared" si="38"/>
        <v>0</v>
      </c>
      <c r="AU51" s="74">
        <v>0</v>
      </c>
      <c r="AV51" s="74">
        <v>0</v>
      </c>
      <c r="AW51" s="74">
        <v>0</v>
      </c>
      <c r="AX51" s="75">
        <v>0</v>
      </c>
      <c r="AY51" s="74">
        <f t="shared" si="7"/>
        <v>0</v>
      </c>
      <c r="AZ51" s="74">
        <f t="shared" si="8"/>
        <v>0</v>
      </c>
      <c r="BA51" s="74">
        <f t="shared" si="9"/>
        <v>0</v>
      </c>
      <c r="BB51" s="74">
        <v>0</v>
      </c>
      <c r="BC51" s="74">
        <f t="shared" si="10"/>
        <v>0</v>
      </c>
      <c r="BD51" s="74">
        <f t="shared" si="11"/>
        <v>0</v>
      </c>
      <c r="BE51" s="74">
        <f t="shared" si="12"/>
        <v>0</v>
      </c>
      <c r="BF51" s="75">
        <v>0.18</v>
      </c>
      <c r="BG51" s="74">
        <f t="shared" si="49"/>
        <v>0</v>
      </c>
      <c r="BH51" s="74">
        <f t="shared" si="50"/>
        <v>9.9000000000000005E-2</v>
      </c>
      <c r="BI51" s="74">
        <f t="shared" si="51"/>
        <v>8.1000000000000003E-2</v>
      </c>
      <c r="BJ51" s="75">
        <v>0</v>
      </c>
      <c r="BK51" s="74">
        <f t="shared" si="39"/>
        <v>0</v>
      </c>
      <c r="BL51" s="74">
        <f t="shared" si="40"/>
        <v>0</v>
      </c>
      <c r="BM51" s="74">
        <f t="shared" si="41"/>
        <v>0</v>
      </c>
      <c r="BN51" s="74">
        <f t="shared" si="16"/>
        <v>0</v>
      </c>
      <c r="BO51" s="74">
        <f t="shared" si="17"/>
        <v>9.9000000000000005E-2</v>
      </c>
      <c r="BP51" s="74">
        <f t="shared" si="18"/>
        <v>8.1000000000000003E-2</v>
      </c>
      <c r="BQ51" s="74">
        <f t="shared" si="19"/>
        <v>0.18</v>
      </c>
      <c r="BR51" s="76"/>
      <c r="BS51" s="74">
        <f t="shared" si="20"/>
        <v>0.18</v>
      </c>
      <c r="BT51" s="74">
        <f t="shared" si="21"/>
        <v>0</v>
      </c>
      <c r="BU51" s="74"/>
      <c r="BV51" s="77">
        <f t="shared" si="22"/>
        <v>0</v>
      </c>
      <c r="BW51" s="77">
        <f t="shared" si="23"/>
        <v>0.55000000000000004</v>
      </c>
      <c r="BX51" s="77">
        <f t="shared" si="24"/>
        <v>0.45</v>
      </c>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row>
    <row r="52" spans="1:140" s="85" customFormat="1" x14ac:dyDescent="0.25">
      <c r="A52" s="72"/>
      <c r="B52" s="119">
        <v>49</v>
      </c>
      <c r="C52" s="88" t="s">
        <v>368</v>
      </c>
      <c r="D52" s="88" t="s">
        <v>74</v>
      </c>
      <c r="E52" s="73">
        <v>0</v>
      </c>
      <c r="F52" s="73">
        <v>0.14000000000000001</v>
      </c>
      <c r="G52" s="73">
        <v>0</v>
      </c>
      <c r="H52" s="74">
        <v>0</v>
      </c>
      <c r="I52" s="74">
        <v>0</v>
      </c>
      <c r="J52" s="74">
        <v>0</v>
      </c>
      <c r="K52" s="75">
        <v>0</v>
      </c>
      <c r="L52" s="74">
        <f t="shared" si="42"/>
        <v>0</v>
      </c>
      <c r="M52" s="74">
        <f t="shared" si="43"/>
        <v>0</v>
      </c>
      <c r="N52" s="74">
        <v>0</v>
      </c>
      <c r="O52" s="74">
        <v>0</v>
      </c>
      <c r="P52" s="74">
        <v>0</v>
      </c>
      <c r="Q52" s="74">
        <v>0</v>
      </c>
      <c r="R52" s="74">
        <v>0</v>
      </c>
      <c r="S52" s="74">
        <v>0</v>
      </c>
      <c r="T52" s="74">
        <v>0</v>
      </c>
      <c r="U52" s="74">
        <v>0</v>
      </c>
      <c r="V52" s="74">
        <v>0</v>
      </c>
      <c r="W52" s="74">
        <v>12.7</v>
      </c>
      <c r="X52" s="74">
        <v>0</v>
      </c>
      <c r="Y52" s="74">
        <v>0</v>
      </c>
      <c r="Z52" s="74">
        <v>0</v>
      </c>
      <c r="AA52" s="74">
        <v>0</v>
      </c>
      <c r="AB52" s="74">
        <v>0</v>
      </c>
      <c r="AC52" s="74">
        <v>0</v>
      </c>
      <c r="AD52" s="74">
        <v>0</v>
      </c>
      <c r="AE52" s="75">
        <v>0</v>
      </c>
      <c r="AF52" s="74">
        <f t="shared" si="35"/>
        <v>0</v>
      </c>
      <c r="AG52" s="74">
        <f t="shared" si="44"/>
        <v>0</v>
      </c>
      <c r="AH52" s="74">
        <f t="shared" si="45"/>
        <v>0</v>
      </c>
      <c r="AI52" s="75">
        <v>0</v>
      </c>
      <c r="AJ52" s="74">
        <f t="shared" si="46"/>
        <v>0</v>
      </c>
      <c r="AK52" s="74">
        <f t="shared" si="47"/>
        <v>0</v>
      </c>
      <c r="AL52" s="74">
        <f t="shared" si="48"/>
        <v>0</v>
      </c>
      <c r="AM52" s="75">
        <v>0</v>
      </c>
      <c r="AN52" s="74">
        <f t="shared" si="1"/>
        <v>0</v>
      </c>
      <c r="AO52" s="74">
        <f t="shared" si="2"/>
        <v>0</v>
      </c>
      <c r="AP52" s="74">
        <f t="shared" si="3"/>
        <v>0</v>
      </c>
      <c r="AQ52" s="75">
        <v>0</v>
      </c>
      <c r="AR52" s="74">
        <f t="shared" si="36"/>
        <v>0</v>
      </c>
      <c r="AS52" s="74">
        <f t="shared" si="37"/>
        <v>0</v>
      </c>
      <c r="AT52" s="74">
        <f t="shared" si="38"/>
        <v>0</v>
      </c>
      <c r="AU52" s="74">
        <v>0</v>
      </c>
      <c r="AV52" s="74">
        <v>0</v>
      </c>
      <c r="AW52" s="74">
        <v>0</v>
      </c>
      <c r="AX52" s="75">
        <v>0</v>
      </c>
      <c r="AY52" s="74">
        <f t="shared" si="7"/>
        <v>0</v>
      </c>
      <c r="AZ52" s="74">
        <f t="shared" si="8"/>
        <v>0</v>
      </c>
      <c r="BA52" s="74">
        <f t="shared" si="9"/>
        <v>0</v>
      </c>
      <c r="BB52" s="74">
        <v>0</v>
      </c>
      <c r="BC52" s="74">
        <f t="shared" si="10"/>
        <v>0</v>
      </c>
      <c r="BD52" s="74">
        <f t="shared" si="11"/>
        <v>0</v>
      </c>
      <c r="BE52" s="74">
        <f t="shared" si="12"/>
        <v>0</v>
      </c>
      <c r="BF52" s="75">
        <v>0.11</v>
      </c>
      <c r="BG52" s="74">
        <f t="shared" si="49"/>
        <v>0</v>
      </c>
      <c r="BH52" s="74">
        <f t="shared" si="50"/>
        <v>6.0500000000000005E-2</v>
      </c>
      <c r="BI52" s="74">
        <f t="shared" si="51"/>
        <v>4.9500000000000002E-2</v>
      </c>
      <c r="BJ52" s="75">
        <v>0</v>
      </c>
      <c r="BK52" s="74">
        <f t="shared" si="39"/>
        <v>0</v>
      </c>
      <c r="BL52" s="74">
        <f t="shared" si="40"/>
        <v>0</v>
      </c>
      <c r="BM52" s="74">
        <f t="shared" si="41"/>
        <v>0</v>
      </c>
      <c r="BN52" s="74">
        <f t="shared" si="16"/>
        <v>0</v>
      </c>
      <c r="BO52" s="74">
        <f t="shared" si="17"/>
        <v>12.760499999999999</v>
      </c>
      <c r="BP52" s="74">
        <f t="shared" si="18"/>
        <v>0.1895</v>
      </c>
      <c r="BQ52" s="74">
        <f t="shared" si="19"/>
        <v>12.95</v>
      </c>
      <c r="BR52" s="76"/>
      <c r="BS52" s="74">
        <f t="shared" si="20"/>
        <v>12.95</v>
      </c>
      <c r="BT52" s="74">
        <f t="shared" si="21"/>
        <v>0</v>
      </c>
      <c r="BU52" s="74"/>
      <c r="BV52" s="77">
        <f t="shared" si="22"/>
        <v>0</v>
      </c>
      <c r="BW52" s="77">
        <f t="shared" si="23"/>
        <v>0.98536679536679528</v>
      </c>
      <c r="BX52" s="77">
        <f t="shared" si="24"/>
        <v>1.4633204633204635E-2</v>
      </c>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row>
    <row r="53" spans="1:140" s="85" customFormat="1" x14ac:dyDescent="0.25">
      <c r="A53" s="72"/>
      <c r="B53" s="119">
        <v>50</v>
      </c>
      <c r="C53" s="88" t="s">
        <v>589</v>
      </c>
      <c r="D53" s="88" t="s">
        <v>75</v>
      </c>
      <c r="E53" s="73">
        <v>0</v>
      </c>
      <c r="F53" s="73">
        <v>1.8</v>
      </c>
      <c r="G53" s="73">
        <v>0</v>
      </c>
      <c r="H53" s="74">
        <v>0</v>
      </c>
      <c r="I53" s="74">
        <v>0</v>
      </c>
      <c r="J53" s="74">
        <v>0</v>
      </c>
      <c r="K53" s="75">
        <v>0</v>
      </c>
      <c r="L53" s="74">
        <f t="shared" si="42"/>
        <v>0</v>
      </c>
      <c r="M53" s="74">
        <f t="shared" si="43"/>
        <v>0</v>
      </c>
      <c r="N53" s="74">
        <v>0</v>
      </c>
      <c r="O53" s="74">
        <v>0</v>
      </c>
      <c r="P53" s="74">
        <v>0</v>
      </c>
      <c r="Q53" s="74">
        <v>0</v>
      </c>
      <c r="R53" s="74">
        <v>0</v>
      </c>
      <c r="S53" s="74">
        <v>23</v>
      </c>
      <c r="T53" s="74">
        <v>0</v>
      </c>
      <c r="U53" s="74">
        <v>0</v>
      </c>
      <c r="V53" s="74">
        <v>2.2000000000000002</v>
      </c>
      <c r="W53" s="74">
        <v>8.3000000000000007</v>
      </c>
      <c r="X53" s="74">
        <v>0</v>
      </c>
      <c r="Y53" s="74">
        <v>0</v>
      </c>
      <c r="Z53" s="74">
        <v>0</v>
      </c>
      <c r="AA53" s="74">
        <v>0</v>
      </c>
      <c r="AB53" s="74">
        <v>0</v>
      </c>
      <c r="AC53" s="74">
        <v>0</v>
      </c>
      <c r="AD53" s="74">
        <v>0</v>
      </c>
      <c r="AE53" s="75">
        <v>0</v>
      </c>
      <c r="AF53" s="74">
        <f t="shared" si="35"/>
        <v>0</v>
      </c>
      <c r="AG53" s="74">
        <f t="shared" si="44"/>
        <v>0</v>
      </c>
      <c r="AH53" s="74">
        <f t="shared" si="45"/>
        <v>0</v>
      </c>
      <c r="AI53" s="75">
        <v>0</v>
      </c>
      <c r="AJ53" s="74">
        <f t="shared" si="46"/>
        <v>0</v>
      </c>
      <c r="AK53" s="74">
        <f t="shared" si="47"/>
        <v>0</v>
      </c>
      <c r="AL53" s="74">
        <f t="shared" si="48"/>
        <v>0</v>
      </c>
      <c r="AM53" s="75">
        <v>0</v>
      </c>
      <c r="AN53" s="74">
        <f t="shared" si="1"/>
        <v>0</v>
      </c>
      <c r="AO53" s="74">
        <f t="shared" si="2"/>
        <v>0</v>
      </c>
      <c r="AP53" s="74">
        <f t="shared" si="3"/>
        <v>0</v>
      </c>
      <c r="AQ53" s="75">
        <v>7.95</v>
      </c>
      <c r="AR53" s="74">
        <f t="shared" si="36"/>
        <v>3.9750000000000001</v>
      </c>
      <c r="AS53" s="74">
        <f t="shared" si="37"/>
        <v>1.9875</v>
      </c>
      <c r="AT53" s="74">
        <f t="shared" si="38"/>
        <v>1.9875</v>
      </c>
      <c r="AU53" s="74">
        <v>0</v>
      </c>
      <c r="AV53" s="74">
        <v>0</v>
      </c>
      <c r="AW53" s="74">
        <v>0</v>
      </c>
      <c r="AX53" s="75">
        <v>0</v>
      </c>
      <c r="AY53" s="74">
        <f t="shared" si="7"/>
        <v>0</v>
      </c>
      <c r="AZ53" s="74">
        <f t="shared" si="8"/>
        <v>0</v>
      </c>
      <c r="BA53" s="74">
        <f t="shared" si="9"/>
        <v>0</v>
      </c>
      <c r="BB53" s="74">
        <v>0</v>
      </c>
      <c r="BC53" s="74">
        <f t="shared" si="10"/>
        <v>0</v>
      </c>
      <c r="BD53" s="74">
        <f t="shared" si="11"/>
        <v>0</v>
      </c>
      <c r="BE53" s="74">
        <f t="shared" si="12"/>
        <v>0</v>
      </c>
      <c r="BF53" s="75">
        <v>0.34</v>
      </c>
      <c r="BG53" s="74">
        <f t="shared" si="49"/>
        <v>0</v>
      </c>
      <c r="BH53" s="74">
        <f t="shared" si="50"/>
        <v>0.18700000000000003</v>
      </c>
      <c r="BI53" s="74">
        <f t="shared" si="51"/>
        <v>0.15300000000000002</v>
      </c>
      <c r="BJ53" s="75">
        <v>0</v>
      </c>
      <c r="BK53" s="74">
        <f t="shared" si="39"/>
        <v>0</v>
      </c>
      <c r="BL53" s="74">
        <f t="shared" si="40"/>
        <v>0</v>
      </c>
      <c r="BM53" s="74">
        <f t="shared" si="41"/>
        <v>0</v>
      </c>
      <c r="BN53" s="74">
        <f t="shared" si="16"/>
        <v>3.9750000000000001</v>
      </c>
      <c r="BO53" s="74">
        <f t="shared" si="17"/>
        <v>35.674499999999995</v>
      </c>
      <c r="BP53" s="74">
        <f t="shared" si="18"/>
        <v>3.9405000000000001</v>
      </c>
      <c r="BQ53" s="74">
        <f t="shared" si="19"/>
        <v>43.589999999999996</v>
      </c>
      <c r="BR53" s="76"/>
      <c r="BS53" s="74">
        <f t="shared" si="20"/>
        <v>43.59</v>
      </c>
      <c r="BT53" s="74">
        <f t="shared" si="21"/>
        <v>0</v>
      </c>
      <c r="BU53" s="74"/>
      <c r="BV53" s="77">
        <f t="shared" si="22"/>
        <v>9.1190640055058503E-2</v>
      </c>
      <c r="BW53" s="77">
        <f t="shared" si="23"/>
        <v>0.8184101858224363</v>
      </c>
      <c r="BX53" s="77">
        <f t="shared" si="24"/>
        <v>9.0399174122505171E-2</v>
      </c>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row>
    <row r="54" spans="1:140" s="85" customFormat="1" x14ac:dyDescent="0.25">
      <c r="A54" s="72"/>
      <c r="B54" s="119">
        <v>51</v>
      </c>
      <c r="C54" s="88" t="s">
        <v>587</v>
      </c>
      <c r="D54" s="88" t="s">
        <v>378</v>
      </c>
      <c r="E54" s="73">
        <v>0</v>
      </c>
      <c r="F54" s="73">
        <v>0.12</v>
      </c>
      <c r="G54" s="73">
        <v>0</v>
      </c>
      <c r="H54" s="74">
        <v>0</v>
      </c>
      <c r="I54" s="74">
        <v>0</v>
      </c>
      <c r="J54" s="74">
        <v>0</v>
      </c>
      <c r="K54" s="75">
        <v>0</v>
      </c>
      <c r="L54" s="74">
        <f t="shared" si="42"/>
        <v>0</v>
      </c>
      <c r="M54" s="74">
        <f t="shared" si="43"/>
        <v>0</v>
      </c>
      <c r="N54" s="74">
        <v>0</v>
      </c>
      <c r="O54" s="74">
        <v>0</v>
      </c>
      <c r="P54" s="74">
        <v>0</v>
      </c>
      <c r="Q54" s="74">
        <v>0</v>
      </c>
      <c r="R54" s="74">
        <v>0</v>
      </c>
      <c r="S54" s="74">
        <v>0</v>
      </c>
      <c r="T54" s="74">
        <v>0</v>
      </c>
      <c r="U54" s="74">
        <v>0</v>
      </c>
      <c r="V54" s="74">
        <v>0</v>
      </c>
      <c r="W54" s="74">
        <v>3.73</v>
      </c>
      <c r="X54" s="74">
        <v>0</v>
      </c>
      <c r="Y54" s="74">
        <v>0</v>
      </c>
      <c r="Z54" s="74">
        <v>0</v>
      </c>
      <c r="AA54" s="74">
        <v>0</v>
      </c>
      <c r="AB54" s="74">
        <v>0</v>
      </c>
      <c r="AC54" s="74">
        <v>0</v>
      </c>
      <c r="AD54" s="74">
        <v>0</v>
      </c>
      <c r="AE54" s="75">
        <v>0</v>
      </c>
      <c r="AF54" s="74">
        <f t="shared" si="35"/>
        <v>0</v>
      </c>
      <c r="AG54" s="74">
        <f t="shared" si="44"/>
        <v>0</v>
      </c>
      <c r="AH54" s="74">
        <f t="shared" si="45"/>
        <v>0</v>
      </c>
      <c r="AI54" s="75">
        <v>0</v>
      </c>
      <c r="AJ54" s="74">
        <f t="shared" si="46"/>
        <v>0</v>
      </c>
      <c r="AK54" s="74">
        <f t="shared" si="47"/>
        <v>0</v>
      </c>
      <c r="AL54" s="74">
        <f t="shared" si="48"/>
        <v>0</v>
      </c>
      <c r="AM54" s="75">
        <v>0</v>
      </c>
      <c r="AN54" s="74">
        <f t="shared" si="1"/>
        <v>0</v>
      </c>
      <c r="AO54" s="74">
        <f t="shared" si="2"/>
        <v>0</v>
      </c>
      <c r="AP54" s="74">
        <f t="shared" si="3"/>
        <v>0</v>
      </c>
      <c r="AQ54" s="75">
        <v>0</v>
      </c>
      <c r="AR54" s="74">
        <f t="shared" si="36"/>
        <v>0</v>
      </c>
      <c r="AS54" s="74">
        <f t="shared" si="37"/>
        <v>0</v>
      </c>
      <c r="AT54" s="74">
        <f t="shared" si="38"/>
        <v>0</v>
      </c>
      <c r="AU54" s="74">
        <v>0</v>
      </c>
      <c r="AV54" s="74">
        <v>0</v>
      </c>
      <c r="AW54" s="74">
        <v>0</v>
      </c>
      <c r="AX54" s="75">
        <v>0</v>
      </c>
      <c r="AY54" s="74">
        <f t="shared" si="7"/>
        <v>0</v>
      </c>
      <c r="AZ54" s="74">
        <f t="shared" si="8"/>
        <v>0</v>
      </c>
      <c r="BA54" s="74">
        <f t="shared" si="9"/>
        <v>0</v>
      </c>
      <c r="BB54" s="74">
        <v>0</v>
      </c>
      <c r="BC54" s="74">
        <f t="shared" si="10"/>
        <v>0</v>
      </c>
      <c r="BD54" s="74">
        <f t="shared" si="11"/>
        <v>0</v>
      </c>
      <c r="BE54" s="74">
        <f t="shared" si="12"/>
        <v>0</v>
      </c>
      <c r="BF54" s="75">
        <v>0.08</v>
      </c>
      <c r="BG54" s="74">
        <f t="shared" si="49"/>
        <v>0</v>
      </c>
      <c r="BH54" s="74">
        <f t="shared" si="50"/>
        <v>4.4000000000000004E-2</v>
      </c>
      <c r="BI54" s="74">
        <f t="shared" si="51"/>
        <v>3.6000000000000004E-2</v>
      </c>
      <c r="BJ54" s="75">
        <v>0</v>
      </c>
      <c r="BK54" s="74">
        <f t="shared" si="39"/>
        <v>0</v>
      </c>
      <c r="BL54" s="74">
        <f t="shared" si="40"/>
        <v>0</v>
      </c>
      <c r="BM54" s="74">
        <f t="shared" si="41"/>
        <v>0</v>
      </c>
      <c r="BN54" s="74">
        <f t="shared" si="16"/>
        <v>0</v>
      </c>
      <c r="BO54" s="74">
        <f t="shared" si="17"/>
        <v>3.774</v>
      </c>
      <c r="BP54" s="74">
        <f t="shared" si="18"/>
        <v>0.156</v>
      </c>
      <c r="BQ54" s="74">
        <f t="shared" si="19"/>
        <v>3.93</v>
      </c>
      <c r="BR54" s="76"/>
      <c r="BS54" s="74">
        <f t="shared" si="20"/>
        <v>3.93</v>
      </c>
      <c r="BT54" s="74">
        <f t="shared" si="21"/>
        <v>0</v>
      </c>
      <c r="BU54" s="74"/>
      <c r="BV54" s="77">
        <f t="shared" si="22"/>
        <v>0</v>
      </c>
      <c r="BW54" s="77">
        <f t="shared" si="23"/>
        <v>0.96030534351145036</v>
      </c>
      <c r="BX54" s="77">
        <f t="shared" si="24"/>
        <v>3.9694656488549619E-2</v>
      </c>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row>
    <row r="55" spans="1:140" s="85" customFormat="1" x14ac:dyDescent="0.25">
      <c r="A55" s="72"/>
      <c r="B55" s="119">
        <v>52</v>
      </c>
      <c r="C55" s="88" t="s">
        <v>590</v>
      </c>
      <c r="D55" s="88" t="s">
        <v>597</v>
      </c>
      <c r="E55" s="73">
        <v>0</v>
      </c>
      <c r="F55" s="73">
        <v>0</v>
      </c>
      <c r="G55" s="73">
        <v>0</v>
      </c>
      <c r="H55" s="74">
        <v>0</v>
      </c>
      <c r="I55" s="74">
        <v>0</v>
      </c>
      <c r="J55" s="74">
        <v>0</v>
      </c>
      <c r="K55" s="75">
        <v>0</v>
      </c>
      <c r="L55" s="74">
        <f t="shared" si="42"/>
        <v>0</v>
      </c>
      <c r="M55" s="74">
        <f t="shared" si="43"/>
        <v>0</v>
      </c>
      <c r="N55" s="74">
        <v>0</v>
      </c>
      <c r="O55" s="74">
        <v>0</v>
      </c>
      <c r="P55" s="74">
        <v>0</v>
      </c>
      <c r="Q55" s="74">
        <v>0</v>
      </c>
      <c r="R55" s="74">
        <v>0</v>
      </c>
      <c r="S55" s="74">
        <v>0</v>
      </c>
      <c r="T55" s="74">
        <v>0</v>
      </c>
      <c r="U55" s="74">
        <v>0</v>
      </c>
      <c r="V55" s="74">
        <v>0</v>
      </c>
      <c r="W55" s="74">
        <v>2.4</v>
      </c>
      <c r="X55" s="74">
        <v>0</v>
      </c>
      <c r="Y55" s="74">
        <v>0</v>
      </c>
      <c r="Z55" s="74">
        <v>0</v>
      </c>
      <c r="AA55" s="74">
        <v>0</v>
      </c>
      <c r="AB55" s="74">
        <v>0</v>
      </c>
      <c r="AC55" s="74">
        <v>0</v>
      </c>
      <c r="AD55" s="74">
        <v>0</v>
      </c>
      <c r="AE55" s="75">
        <v>0</v>
      </c>
      <c r="AF55" s="74">
        <f t="shared" si="35"/>
        <v>0</v>
      </c>
      <c r="AG55" s="74">
        <f t="shared" si="44"/>
        <v>0</v>
      </c>
      <c r="AH55" s="74">
        <f t="shared" si="45"/>
        <v>0</v>
      </c>
      <c r="AI55" s="75">
        <v>0</v>
      </c>
      <c r="AJ55" s="74">
        <f t="shared" si="46"/>
        <v>0</v>
      </c>
      <c r="AK55" s="74">
        <f t="shared" si="47"/>
        <v>0</v>
      </c>
      <c r="AL55" s="74">
        <f t="shared" si="48"/>
        <v>0</v>
      </c>
      <c r="AM55" s="75">
        <v>0</v>
      </c>
      <c r="AN55" s="74">
        <f t="shared" si="1"/>
        <v>0</v>
      </c>
      <c r="AO55" s="74">
        <f t="shared" si="2"/>
        <v>0</v>
      </c>
      <c r="AP55" s="74">
        <f t="shared" si="3"/>
        <v>0</v>
      </c>
      <c r="AQ55" s="75">
        <v>0</v>
      </c>
      <c r="AR55" s="74">
        <f t="shared" si="36"/>
        <v>0</v>
      </c>
      <c r="AS55" s="74">
        <f t="shared" si="37"/>
        <v>0</v>
      </c>
      <c r="AT55" s="74">
        <f t="shared" si="38"/>
        <v>0</v>
      </c>
      <c r="AU55" s="74">
        <v>0</v>
      </c>
      <c r="AV55" s="74">
        <v>0</v>
      </c>
      <c r="AW55" s="74">
        <v>0</v>
      </c>
      <c r="AX55" s="75">
        <v>0</v>
      </c>
      <c r="AY55" s="74">
        <f t="shared" si="7"/>
        <v>0</v>
      </c>
      <c r="AZ55" s="74">
        <f t="shared" si="8"/>
        <v>0</v>
      </c>
      <c r="BA55" s="74">
        <f t="shared" si="9"/>
        <v>0</v>
      </c>
      <c r="BB55" s="74">
        <v>0</v>
      </c>
      <c r="BC55" s="74">
        <f t="shared" si="10"/>
        <v>0</v>
      </c>
      <c r="BD55" s="74">
        <f t="shared" si="11"/>
        <v>0</v>
      </c>
      <c r="BE55" s="74">
        <f t="shared" si="12"/>
        <v>0</v>
      </c>
      <c r="BF55" s="75">
        <v>0.05</v>
      </c>
      <c r="BG55" s="74">
        <f t="shared" si="49"/>
        <v>0</v>
      </c>
      <c r="BH55" s="74">
        <f t="shared" si="50"/>
        <v>2.7500000000000004E-2</v>
      </c>
      <c r="BI55" s="74">
        <f t="shared" si="51"/>
        <v>2.2500000000000003E-2</v>
      </c>
      <c r="BJ55" s="75">
        <v>0</v>
      </c>
      <c r="BK55" s="74">
        <f t="shared" si="39"/>
        <v>0</v>
      </c>
      <c r="BL55" s="74">
        <f t="shared" si="40"/>
        <v>0</v>
      </c>
      <c r="BM55" s="74">
        <f t="shared" si="41"/>
        <v>0</v>
      </c>
      <c r="BN55" s="74">
        <f t="shared" si="16"/>
        <v>0</v>
      </c>
      <c r="BO55" s="74">
        <f t="shared" si="17"/>
        <v>2.4274999999999998</v>
      </c>
      <c r="BP55" s="74">
        <f t="shared" si="18"/>
        <v>2.2500000000000003E-2</v>
      </c>
      <c r="BQ55" s="74">
        <f t="shared" si="19"/>
        <v>2.4499999999999997</v>
      </c>
      <c r="BR55" s="76"/>
      <c r="BS55" s="74">
        <f t="shared" si="20"/>
        <v>2.4499999999999997</v>
      </c>
      <c r="BT55" s="74">
        <f t="shared" si="21"/>
        <v>0</v>
      </c>
      <c r="BU55" s="74"/>
      <c r="BV55" s="77">
        <f t="shared" si="22"/>
        <v>0</v>
      </c>
      <c r="BW55" s="77">
        <f t="shared" si="23"/>
        <v>0.99081632653061225</v>
      </c>
      <c r="BX55" s="77">
        <f t="shared" si="24"/>
        <v>9.1836734693877577E-3</v>
      </c>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row>
    <row r="56" spans="1:140" s="85" customFormat="1" x14ac:dyDescent="0.25">
      <c r="A56" s="80" t="s">
        <v>582</v>
      </c>
      <c r="B56" s="120">
        <v>53</v>
      </c>
      <c r="C56" s="81" t="s">
        <v>589</v>
      </c>
      <c r="D56" s="81" t="s">
        <v>279</v>
      </c>
      <c r="E56" s="82">
        <v>0</v>
      </c>
      <c r="F56" s="82">
        <v>0</v>
      </c>
      <c r="G56" s="82">
        <v>0</v>
      </c>
      <c r="H56" s="83">
        <v>0</v>
      </c>
      <c r="I56" s="83">
        <v>0</v>
      </c>
      <c r="J56" s="83">
        <v>0</v>
      </c>
      <c r="K56" s="84">
        <v>0</v>
      </c>
      <c r="L56" s="83">
        <f t="shared" si="42"/>
        <v>0</v>
      </c>
      <c r="M56" s="83">
        <f t="shared" si="43"/>
        <v>0</v>
      </c>
      <c r="N56" s="83">
        <v>0</v>
      </c>
      <c r="O56" s="83">
        <v>0</v>
      </c>
      <c r="P56" s="83">
        <v>0</v>
      </c>
      <c r="Q56" s="83">
        <v>0</v>
      </c>
      <c r="R56" s="83">
        <v>0</v>
      </c>
      <c r="S56" s="83">
        <v>0</v>
      </c>
      <c r="T56" s="83">
        <v>0</v>
      </c>
      <c r="U56" s="83">
        <v>0</v>
      </c>
      <c r="V56" s="83">
        <v>0</v>
      </c>
      <c r="W56" s="83">
        <v>0</v>
      </c>
      <c r="X56" s="83">
        <v>0</v>
      </c>
      <c r="Y56" s="83">
        <v>0</v>
      </c>
      <c r="Z56" s="83">
        <v>0</v>
      </c>
      <c r="AA56" s="83">
        <v>0</v>
      </c>
      <c r="AB56" s="83">
        <v>0</v>
      </c>
      <c r="AC56" s="83">
        <v>0</v>
      </c>
      <c r="AD56" s="83">
        <v>0</v>
      </c>
      <c r="AE56" s="84">
        <v>0</v>
      </c>
      <c r="AF56" s="83">
        <f t="shared" si="35"/>
        <v>0</v>
      </c>
      <c r="AG56" s="83">
        <f t="shared" si="44"/>
        <v>0</v>
      </c>
      <c r="AH56" s="83">
        <f t="shared" si="45"/>
        <v>0</v>
      </c>
      <c r="AI56" s="84">
        <v>0</v>
      </c>
      <c r="AJ56" s="83">
        <f t="shared" si="46"/>
        <v>0</v>
      </c>
      <c r="AK56" s="83">
        <f t="shared" si="47"/>
        <v>0</v>
      </c>
      <c r="AL56" s="83">
        <f t="shared" si="48"/>
        <v>0</v>
      </c>
      <c r="AM56" s="84">
        <v>0</v>
      </c>
      <c r="AN56" s="83">
        <f t="shared" si="1"/>
        <v>0</v>
      </c>
      <c r="AO56" s="83">
        <f t="shared" si="2"/>
        <v>0</v>
      </c>
      <c r="AP56" s="83">
        <f t="shared" si="3"/>
        <v>0</v>
      </c>
      <c r="AQ56" s="84">
        <v>0</v>
      </c>
      <c r="AR56" s="83">
        <f t="shared" si="36"/>
        <v>0</v>
      </c>
      <c r="AS56" s="83">
        <f t="shared" si="37"/>
        <v>0</v>
      </c>
      <c r="AT56" s="83">
        <f t="shared" si="38"/>
        <v>0</v>
      </c>
      <c r="AU56" s="83">
        <v>0</v>
      </c>
      <c r="AV56" s="83">
        <v>0</v>
      </c>
      <c r="AW56" s="83">
        <v>0</v>
      </c>
      <c r="AX56" s="84">
        <v>0</v>
      </c>
      <c r="AY56" s="83">
        <f t="shared" si="7"/>
        <v>0</v>
      </c>
      <c r="AZ56" s="83">
        <f t="shared" si="8"/>
        <v>0</v>
      </c>
      <c r="BA56" s="83">
        <f t="shared" si="9"/>
        <v>0</v>
      </c>
      <c r="BB56" s="83">
        <v>0</v>
      </c>
      <c r="BC56" s="83">
        <f t="shared" si="10"/>
        <v>0</v>
      </c>
      <c r="BD56" s="83">
        <f t="shared" si="11"/>
        <v>0</v>
      </c>
      <c r="BE56" s="83">
        <f t="shared" si="12"/>
        <v>0</v>
      </c>
      <c r="BF56" s="84">
        <v>0</v>
      </c>
      <c r="BG56" s="83">
        <f t="shared" si="49"/>
        <v>0</v>
      </c>
      <c r="BH56" s="83">
        <f t="shared" si="50"/>
        <v>0</v>
      </c>
      <c r="BI56" s="83">
        <f t="shared" si="51"/>
        <v>0</v>
      </c>
      <c r="BJ56" s="84">
        <v>0</v>
      </c>
      <c r="BK56" s="83">
        <f t="shared" si="39"/>
        <v>0</v>
      </c>
      <c r="BL56" s="83">
        <f t="shared" si="40"/>
        <v>0</v>
      </c>
      <c r="BM56" s="83">
        <f t="shared" si="41"/>
        <v>0</v>
      </c>
      <c r="BN56" s="83">
        <f t="shared" si="16"/>
        <v>0</v>
      </c>
      <c r="BO56" s="83">
        <f t="shared" si="17"/>
        <v>0</v>
      </c>
      <c r="BP56" s="83">
        <f t="shared" si="18"/>
        <v>0</v>
      </c>
      <c r="BQ56" s="83">
        <f t="shared" si="19"/>
        <v>0</v>
      </c>
      <c r="BS56" s="83">
        <f t="shared" si="20"/>
        <v>0</v>
      </c>
      <c r="BT56" s="83">
        <f t="shared" si="21"/>
        <v>0</v>
      </c>
      <c r="BU56" s="83"/>
      <c r="BV56" s="86">
        <f t="shared" si="22"/>
        <v>0</v>
      </c>
      <c r="BW56" s="86">
        <f t="shared" si="23"/>
        <v>0</v>
      </c>
      <c r="BX56" s="86">
        <f t="shared" si="24"/>
        <v>0</v>
      </c>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row>
    <row r="57" spans="1:140" s="85" customFormat="1" x14ac:dyDescent="0.25">
      <c r="A57" s="72"/>
      <c r="B57" s="119">
        <v>54</v>
      </c>
      <c r="C57" s="88" t="s">
        <v>589</v>
      </c>
      <c r="D57" s="88" t="s">
        <v>280</v>
      </c>
      <c r="E57" s="73">
        <v>0</v>
      </c>
      <c r="F57" s="73">
        <v>1.66</v>
      </c>
      <c r="G57" s="73">
        <v>0</v>
      </c>
      <c r="H57" s="74">
        <v>0</v>
      </c>
      <c r="I57" s="74">
        <v>0</v>
      </c>
      <c r="J57" s="74">
        <v>0</v>
      </c>
      <c r="K57" s="75">
        <v>0</v>
      </c>
      <c r="L57" s="74">
        <f t="shared" si="42"/>
        <v>0</v>
      </c>
      <c r="M57" s="74">
        <f t="shared" si="43"/>
        <v>0</v>
      </c>
      <c r="N57" s="74">
        <v>0</v>
      </c>
      <c r="O57" s="74">
        <v>0</v>
      </c>
      <c r="P57" s="74">
        <v>0</v>
      </c>
      <c r="Q57" s="74">
        <v>0</v>
      </c>
      <c r="R57" s="74">
        <v>0</v>
      </c>
      <c r="S57" s="74">
        <v>20</v>
      </c>
      <c r="T57" s="74">
        <v>0</v>
      </c>
      <c r="U57" s="74">
        <v>0</v>
      </c>
      <c r="V57" s="74">
        <v>0</v>
      </c>
      <c r="W57" s="74">
        <v>0</v>
      </c>
      <c r="X57" s="74">
        <v>0</v>
      </c>
      <c r="Y57" s="74">
        <v>0</v>
      </c>
      <c r="Z57" s="74">
        <v>0</v>
      </c>
      <c r="AA57" s="74">
        <v>0</v>
      </c>
      <c r="AB57" s="74">
        <v>0</v>
      </c>
      <c r="AC57" s="74">
        <v>0</v>
      </c>
      <c r="AD57" s="74">
        <v>0</v>
      </c>
      <c r="AE57" s="75">
        <v>0</v>
      </c>
      <c r="AF57" s="74">
        <f t="shared" si="35"/>
        <v>0</v>
      </c>
      <c r="AG57" s="74">
        <f t="shared" si="44"/>
        <v>0</v>
      </c>
      <c r="AH57" s="74">
        <f t="shared" si="45"/>
        <v>0</v>
      </c>
      <c r="AI57" s="75">
        <v>0</v>
      </c>
      <c r="AJ57" s="74">
        <f t="shared" si="46"/>
        <v>0</v>
      </c>
      <c r="AK57" s="74">
        <f t="shared" si="47"/>
        <v>0</v>
      </c>
      <c r="AL57" s="74">
        <f t="shared" si="48"/>
        <v>0</v>
      </c>
      <c r="AM57" s="75">
        <v>0</v>
      </c>
      <c r="AN57" s="74">
        <f t="shared" si="1"/>
        <v>0</v>
      </c>
      <c r="AO57" s="74">
        <f t="shared" si="2"/>
        <v>0</v>
      </c>
      <c r="AP57" s="74">
        <f t="shared" si="3"/>
        <v>0</v>
      </c>
      <c r="AQ57" s="75">
        <v>0</v>
      </c>
      <c r="AR57" s="74">
        <f t="shared" si="36"/>
        <v>0</v>
      </c>
      <c r="AS57" s="74">
        <f t="shared" si="37"/>
        <v>0</v>
      </c>
      <c r="AT57" s="74">
        <f t="shared" si="38"/>
        <v>0</v>
      </c>
      <c r="AU57" s="74">
        <v>0</v>
      </c>
      <c r="AV57" s="74">
        <v>0</v>
      </c>
      <c r="AW57" s="74">
        <v>0</v>
      </c>
      <c r="AX57" s="75">
        <v>0</v>
      </c>
      <c r="AY57" s="74">
        <f t="shared" si="7"/>
        <v>0</v>
      </c>
      <c r="AZ57" s="74">
        <f t="shared" si="8"/>
        <v>0</v>
      </c>
      <c r="BA57" s="74">
        <f t="shared" si="9"/>
        <v>0</v>
      </c>
      <c r="BB57" s="74">
        <v>0</v>
      </c>
      <c r="BC57" s="74">
        <f t="shared" si="10"/>
        <v>0</v>
      </c>
      <c r="BD57" s="74">
        <f t="shared" si="11"/>
        <v>0</v>
      </c>
      <c r="BE57" s="74">
        <f t="shared" si="12"/>
        <v>0</v>
      </c>
      <c r="BF57" s="75">
        <v>0.5</v>
      </c>
      <c r="BG57" s="74">
        <f t="shared" si="49"/>
        <v>0</v>
      </c>
      <c r="BH57" s="74">
        <f t="shared" si="50"/>
        <v>0.27500000000000002</v>
      </c>
      <c r="BI57" s="74">
        <f t="shared" si="51"/>
        <v>0.22500000000000001</v>
      </c>
      <c r="BJ57" s="75">
        <v>0</v>
      </c>
      <c r="BK57" s="74">
        <f t="shared" si="39"/>
        <v>0</v>
      </c>
      <c r="BL57" s="74">
        <f t="shared" si="40"/>
        <v>0</v>
      </c>
      <c r="BM57" s="74">
        <f t="shared" si="41"/>
        <v>0</v>
      </c>
      <c r="BN57" s="74">
        <f t="shared" si="16"/>
        <v>0</v>
      </c>
      <c r="BO57" s="74">
        <f t="shared" si="17"/>
        <v>20.274999999999999</v>
      </c>
      <c r="BP57" s="74">
        <f t="shared" si="18"/>
        <v>1.885</v>
      </c>
      <c r="BQ57" s="74">
        <f t="shared" si="19"/>
        <v>22.16</v>
      </c>
      <c r="BR57" s="76"/>
      <c r="BS57" s="74">
        <f t="shared" si="20"/>
        <v>22.16</v>
      </c>
      <c r="BT57" s="74">
        <f t="shared" si="21"/>
        <v>0</v>
      </c>
      <c r="BU57" s="74"/>
      <c r="BV57" s="77">
        <f t="shared" si="22"/>
        <v>0</v>
      </c>
      <c r="BW57" s="77">
        <f t="shared" si="23"/>
        <v>0.91493682310469304</v>
      </c>
      <c r="BX57" s="77">
        <f t="shared" si="24"/>
        <v>8.5063176895306861E-2</v>
      </c>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row>
    <row r="58" spans="1:140" s="85" customFormat="1" x14ac:dyDescent="0.25">
      <c r="A58" s="72"/>
      <c r="B58" s="119">
        <v>55</v>
      </c>
      <c r="C58" s="88" t="s">
        <v>379</v>
      </c>
      <c r="D58" s="88" t="s">
        <v>76</v>
      </c>
      <c r="E58" s="73">
        <v>0</v>
      </c>
      <c r="F58" s="73">
        <v>2.7</v>
      </c>
      <c r="G58" s="73">
        <v>0</v>
      </c>
      <c r="H58" s="74">
        <v>0</v>
      </c>
      <c r="I58" s="74">
        <v>0</v>
      </c>
      <c r="J58" s="74">
        <v>0</v>
      </c>
      <c r="K58" s="75">
        <v>0</v>
      </c>
      <c r="L58" s="74">
        <f t="shared" si="42"/>
        <v>0</v>
      </c>
      <c r="M58" s="74">
        <f t="shared" si="43"/>
        <v>0</v>
      </c>
      <c r="N58" s="74">
        <v>0</v>
      </c>
      <c r="O58" s="74">
        <v>0</v>
      </c>
      <c r="P58" s="74">
        <v>0</v>
      </c>
      <c r="Q58" s="74">
        <v>0</v>
      </c>
      <c r="R58" s="74">
        <v>0</v>
      </c>
      <c r="S58" s="74">
        <v>0</v>
      </c>
      <c r="T58" s="74">
        <v>0</v>
      </c>
      <c r="U58" s="74">
        <v>0</v>
      </c>
      <c r="V58" s="74">
        <v>0</v>
      </c>
      <c r="W58" s="74">
        <v>9.8000000000000007</v>
      </c>
      <c r="X58" s="74">
        <v>32</v>
      </c>
      <c r="Y58" s="74">
        <v>0</v>
      </c>
      <c r="Z58" s="74">
        <v>0</v>
      </c>
      <c r="AA58" s="74">
        <v>0</v>
      </c>
      <c r="AB58" s="74">
        <v>0</v>
      </c>
      <c r="AC58" s="74">
        <v>0</v>
      </c>
      <c r="AD58" s="74">
        <v>0</v>
      </c>
      <c r="AE58" s="75">
        <v>0</v>
      </c>
      <c r="AF58" s="74">
        <f t="shared" si="35"/>
        <v>0</v>
      </c>
      <c r="AG58" s="74">
        <f t="shared" si="44"/>
        <v>0</v>
      </c>
      <c r="AH58" s="74">
        <f t="shared" si="45"/>
        <v>0</v>
      </c>
      <c r="AI58" s="75">
        <v>0</v>
      </c>
      <c r="AJ58" s="74">
        <f t="shared" si="46"/>
        <v>0</v>
      </c>
      <c r="AK58" s="74">
        <f t="shared" si="47"/>
        <v>0</v>
      </c>
      <c r="AL58" s="74">
        <f t="shared" si="48"/>
        <v>0</v>
      </c>
      <c r="AM58" s="75">
        <v>0.13</v>
      </c>
      <c r="AN58" s="74">
        <f t="shared" si="1"/>
        <v>0</v>
      </c>
      <c r="AO58" s="74">
        <f t="shared" si="2"/>
        <v>7.1500000000000008E-2</v>
      </c>
      <c r="AP58" s="74">
        <f t="shared" si="3"/>
        <v>5.8500000000000003E-2</v>
      </c>
      <c r="AQ58" s="75">
        <v>0</v>
      </c>
      <c r="AR58" s="74">
        <f t="shared" si="36"/>
        <v>0</v>
      </c>
      <c r="AS58" s="74">
        <f t="shared" si="37"/>
        <v>0</v>
      </c>
      <c r="AT58" s="74">
        <f t="shared" si="38"/>
        <v>0</v>
      </c>
      <c r="AU58" s="74">
        <v>0</v>
      </c>
      <c r="AV58" s="74">
        <v>0</v>
      </c>
      <c r="AW58" s="74">
        <v>0</v>
      </c>
      <c r="AX58" s="75">
        <v>0</v>
      </c>
      <c r="AY58" s="74">
        <f t="shared" si="7"/>
        <v>0</v>
      </c>
      <c r="AZ58" s="74">
        <f t="shared" si="8"/>
        <v>0</v>
      </c>
      <c r="BA58" s="74">
        <f t="shared" si="9"/>
        <v>0</v>
      </c>
      <c r="BB58" s="74">
        <v>0</v>
      </c>
      <c r="BC58" s="74">
        <f t="shared" si="10"/>
        <v>0</v>
      </c>
      <c r="BD58" s="74">
        <f t="shared" si="11"/>
        <v>0</v>
      </c>
      <c r="BE58" s="74">
        <f t="shared" si="12"/>
        <v>0</v>
      </c>
      <c r="BF58" s="75">
        <v>0.44</v>
      </c>
      <c r="BG58" s="74">
        <f t="shared" si="49"/>
        <v>0</v>
      </c>
      <c r="BH58" s="74">
        <f t="shared" si="50"/>
        <v>0.24200000000000002</v>
      </c>
      <c r="BI58" s="74">
        <f t="shared" si="51"/>
        <v>0.19800000000000001</v>
      </c>
      <c r="BJ58" s="75">
        <v>0</v>
      </c>
      <c r="BK58" s="74">
        <f t="shared" si="39"/>
        <v>0</v>
      </c>
      <c r="BL58" s="74">
        <f t="shared" si="40"/>
        <v>0</v>
      </c>
      <c r="BM58" s="74">
        <f t="shared" si="41"/>
        <v>0</v>
      </c>
      <c r="BN58" s="74">
        <f t="shared" si="16"/>
        <v>0</v>
      </c>
      <c r="BO58" s="74">
        <f t="shared" si="17"/>
        <v>42.113499999999995</v>
      </c>
      <c r="BP58" s="74">
        <f t="shared" si="18"/>
        <v>2.9565000000000001</v>
      </c>
      <c r="BQ58" s="74">
        <f t="shared" si="19"/>
        <v>45.069999999999993</v>
      </c>
      <c r="BR58" s="76"/>
      <c r="BS58" s="74">
        <f t="shared" si="20"/>
        <v>45.07</v>
      </c>
      <c r="BT58" s="74">
        <f t="shared" si="21"/>
        <v>0</v>
      </c>
      <c r="BU58" s="74"/>
      <c r="BV58" s="77">
        <f t="shared" si="22"/>
        <v>0</v>
      </c>
      <c r="BW58" s="77">
        <f t="shared" si="23"/>
        <v>0.93440204126913695</v>
      </c>
      <c r="BX58" s="77">
        <f t="shared" si="24"/>
        <v>6.5597958730863118E-2</v>
      </c>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row>
    <row r="59" spans="1:140" s="85" customFormat="1" x14ac:dyDescent="0.25">
      <c r="A59" s="72"/>
      <c r="B59" s="119">
        <v>56</v>
      </c>
      <c r="C59" s="88" t="s">
        <v>379</v>
      </c>
      <c r="D59" s="88" t="s">
        <v>694</v>
      </c>
      <c r="E59" s="73">
        <v>0</v>
      </c>
      <c r="F59" s="73">
        <v>0.55000000000000004</v>
      </c>
      <c r="G59" s="73">
        <v>0</v>
      </c>
      <c r="H59" s="74">
        <v>0</v>
      </c>
      <c r="I59" s="74">
        <v>0</v>
      </c>
      <c r="J59" s="74">
        <v>0</v>
      </c>
      <c r="K59" s="75">
        <v>0</v>
      </c>
      <c r="L59" s="74">
        <f t="shared" si="42"/>
        <v>0</v>
      </c>
      <c r="M59" s="74">
        <f t="shared" si="43"/>
        <v>0</v>
      </c>
      <c r="N59" s="74">
        <v>0</v>
      </c>
      <c r="O59" s="74">
        <v>0</v>
      </c>
      <c r="P59" s="74">
        <v>0</v>
      </c>
      <c r="Q59" s="74">
        <v>0</v>
      </c>
      <c r="R59" s="74">
        <v>0</v>
      </c>
      <c r="S59" s="74">
        <v>0</v>
      </c>
      <c r="T59" s="74">
        <v>0</v>
      </c>
      <c r="U59" s="74">
        <v>0</v>
      </c>
      <c r="V59" s="74">
        <v>0</v>
      </c>
      <c r="W59" s="74">
        <v>3.41</v>
      </c>
      <c r="X59" s="74">
        <v>0</v>
      </c>
      <c r="Y59" s="74">
        <v>0</v>
      </c>
      <c r="Z59" s="74">
        <v>0</v>
      </c>
      <c r="AA59" s="74">
        <v>0</v>
      </c>
      <c r="AB59" s="74">
        <v>0</v>
      </c>
      <c r="AC59" s="74">
        <v>0</v>
      </c>
      <c r="AD59" s="74">
        <v>0</v>
      </c>
      <c r="AE59" s="75">
        <v>0</v>
      </c>
      <c r="AF59" s="74">
        <f t="shared" si="35"/>
        <v>0</v>
      </c>
      <c r="AG59" s="74">
        <f t="shared" si="44"/>
        <v>0</v>
      </c>
      <c r="AH59" s="74">
        <f t="shared" si="45"/>
        <v>0</v>
      </c>
      <c r="AI59" s="75">
        <v>0</v>
      </c>
      <c r="AJ59" s="74">
        <f t="shared" si="46"/>
        <v>0</v>
      </c>
      <c r="AK59" s="74">
        <f t="shared" si="47"/>
        <v>0</v>
      </c>
      <c r="AL59" s="74">
        <f t="shared" si="48"/>
        <v>0</v>
      </c>
      <c r="AM59" s="75">
        <v>0</v>
      </c>
      <c r="AN59" s="74">
        <f t="shared" si="1"/>
        <v>0</v>
      </c>
      <c r="AO59" s="74">
        <f t="shared" si="2"/>
        <v>0</v>
      </c>
      <c r="AP59" s="74">
        <f t="shared" si="3"/>
        <v>0</v>
      </c>
      <c r="AQ59" s="75">
        <v>0</v>
      </c>
      <c r="AR59" s="74">
        <f t="shared" si="36"/>
        <v>0</v>
      </c>
      <c r="AS59" s="74">
        <f t="shared" si="37"/>
        <v>0</v>
      </c>
      <c r="AT59" s="74">
        <f t="shared" si="38"/>
        <v>0</v>
      </c>
      <c r="AU59" s="74">
        <v>0</v>
      </c>
      <c r="AV59" s="74">
        <v>0</v>
      </c>
      <c r="AW59" s="74">
        <v>0</v>
      </c>
      <c r="AX59" s="75">
        <v>0</v>
      </c>
      <c r="AY59" s="74">
        <f t="shared" si="7"/>
        <v>0</v>
      </c>
      <c r="AZ59" s="74">
        <f t="shared" si="8"/>
        <v>0</v>
      </c>
      <c r="BA59" s="74">
        <f t="shared" si="9"/>
        <v>0</v>
      </c>
      <c r="BB59" s="74">
        <v>0</v>
      </c>
      <c r="BC59" s="74">
        <f t="shared" si="10"/>
        <v>0</v>
      </c>
      <c r="BD59" s="74">
        <f t="shared" si="11"/>
        <v>0</v>
      </c>
      <c r="BE59" s="74">
        <f t="shared" si="12"/>
        <v>0</v>
      </c>
      <c r="BF59" s="75">
        <v>0.13</v>
      </c>
      <c r="BG59" s="74">
        <f t="shared" si="49"/>
        <v>0</v>
      </c>
      <c r="BH59" s="74">
        <f t="shared" si="50"/>
        <v>7.1500000000000008E-2</v>
      </c>
      <c r="BI59" s="74">
        <f t="shared" si="51"/>
        <v>5.8500000000000003E-2</v>
      </c>
      <c r="BJ59" s="75">
        <v>0</v>
      </c>
      <c r="BK59" s="74">
        <f t="shared" si="39"/>
        <v>0</v>
      </c>
      <c r="BL59" s="74">
        <f t="shared" si="40"/>
        <v>0</v>
      </c>
      <c r="BM59" s="74">
        <f t="shared" si="41"/>
        <v>0</v>
      </c>
      <c r="BN59" s="74">
        <f t="shared" si="16"/>
        <v>0</v>
      </c>
      <c r="BO59" s="74">
        <f t="shared" si="17"/>
        <v>3.4815</v>
      </c>
      <c r="BP59" s="74">
        <f t="shared" si="18"/>
        <v>0.60850000000000004</v>
      </c>
      <c r="BQ59" s="74">
        <f t="shared" si="19"/>
        <v>4.09</v>
      </c>
      <c r="BR59" s="76"/>
      <c r="BS59" s="74">
        <f t="shared" si="20"/>
        <v>4.09</v>
      </c>
      <c r="BT59" s="74">
        <f t="shared" si="21"/>
        <v>0</v>
      </c>
      <c r="BU59" s="74"/>
      <c r="BV59" s="77">
        <f t="shared" si="22"/>
        <v>0</v>
      </c>
      <c r="BW59" s="77">
        <f t="shared" si="23"/>
        <v>0.85122249388753057</v>
      </c>
      <c r="BX59" s="77">
        <f t="shared" si="24"/>
        <v>0.14877750611246945</v>
      </c>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row>
    <row r="60" spans="1:140" s="85" customFormat="1" x14ac:dyDescent="0.25">
      <c r="A60" s="72"/>
      <c r="B60" s="119">
        <v>57</v>
      </c>
      <c r="C60" s="88" t="s">
        <v>587</v>
      </c>
      <c r="D60" s="88" t="s">
        <v>281</v>
      </c>
      <c r="E60" s="73">
        <v>0</v>
      </c>
      <c r="F60" s="73">
        <v>0.94</v>
      </c>
      <c r="G60" s="73">
        <v>0</v>
      </c>
      <c r="H60" s="74">
        <v>0</v>
      </c>
      <c r="I60" s="74">
        <v>0</v>
      </c>
      <c r="J60" s="74">
        <v>0</v>
      </c>
      <c r="K60" s="75">
        <v>0</v>
      </c>
      <c r="L60" s="74">
        <f t="shared" si="42"/>
        <v>0</v>
      </c>
      <c r="M60" s="74">
        <f t="shared" si="43"/>
        <v>0</v>
      </c>
      <c r="N60" s="74">
        <v>0</v>
      </c>
      <c r="O60" s="74">
        <v>0</v>
      </c>
      <c r="P60" s="74">
        <v>0</v>
      </c>
      <c r="Q60" s="74">
        <v>0</v>
      </c>
      <c r="R60" s="74">
        <v>14.9</v>
      </c>
      <c r="S60" s="74">
        <v>0</v>
      </c>
      <c r="T60" s="74">
        <v>0</v>
      </c>
      <c r="U60" s="74">
        <v>0</v>
      </c>
      <c r="V60" s="74">
        <v>0</v>
      </c>
      <c r="W60" s="74">
        <v>0</v>
      </c>
      <c r="X60" s="74">
        <v>0</v>
      </c>
      <c r="Y60" s="74">
        <v>0</v>
      </c>
      <c r="Z60" s="74">
        <v>0</v>
      </c>
      <c r="AA60" s="74">
        <v>0</v>
      </c>
      <c r="AB60" s="74">
        <v>0</v>
      </c>
      <c r="AC60" s="74">
        <v>0</v>
      </c>
      <c r="AD60" s="74">
        <v>0</v>
      </c>
      <c r="AE60" s="75">
        <v>2.2799999999999998</v>
      </c>
      <c r="AF60" s="74">
        <f t="shared" si="35"/>
        <v>0</v>
      </c>
      <c r="AG60" s="74">
        <f t="shared" si="44"/>
        <v>0</v>
      </c>
      <c r="AH60" s="74">
        <f t="shared" si="45"/>
        <v>2.2799999999999998</v>
      </c>
      <c r="AI60" s="75">
        <v>0</v>
      </c>
      <c r="AJ60" s="74">
        <f t="shared" si="46"/>
        <v>0</v>
      </c>
      <c r="AK60" s="74">
        <f t="shared" si="47"/>
        <v>0</v>
      </c>
      <c r="AL60" s="74">
        <f t="shared" si="48"/>
        <v>0</v>
      </c>
      <c r="AM60" s="75">
        <v>0</v>
      </c>
      <c r="AN60" s="74">
        <f t="shared" si="1"/>
        <v>0</v>
      </c>
      <c r="AO60" s="74">
        <f t="shared" si="2"/>
        <v>0</v>
      </c>
      <c r="AP60" s="74">
        <f t="shared" si="3"/>
        <v>0</v>
      </c>
      <c r="AQ60" s="75">
        <v>0</v>
      </c>
      <c r="AR60" s="74">
        <f t="shared" si="36"/>
        <v>0</v>
      </c>
      <c r="AS60" s="74">
        <f t="shared" si="37"/>
        <v>0</v>
      </c>
      <c r="AT60" s="74">
        <f t="shared" si="38"/>
        <v>0</v>
      </c>
      <c r="AU60" s="74">
        <v>0</v>
      </c>
      <c r="AV60" s="74">
        <v>0</v>
      </c>
      <c r="AW60" s="74">
        <v>0</v>
      </c>
      <c r="AX60" s="75">
        <v>0</v>
      </c>
      <c r="AY60" s="74">
        <f t="shared" si="7"/>
        <v>0</v>
      </c>
      <c r="AZ60" s="74">
        <f t="shared" si="8"/>
        <v>0</v>
      </c>
      <c r="BA60" s="74">
        <f t="shared" si="9"/>
        <v>0</v>
      </c>
      <c r="BB60" s="74">
        <v>0</v>
      </c>
      <c r="BC60" s="74">
        <f t="shared" si="10"/>
        <v>0</v>
      </c>
      <c r="BD60" s="74">
        <f t="shared" si="11"/>
        <v>0</v>
      </c>
      <c r="BE60" s="74">
        <f t="shared" si="12"/>
        <v>0</v>
      </c>
      <c r="BF60" s="75">
        <v>0.39</v>
      </c>
      <c r="BG60" s="74">
        <f t="shared" si="49"/>
        <v>0</v>
      </c>
      <c r="BH60" s="74">
        <f t="shared" si="50"/>
        <v>0.21450000000000002</v>
      </c>
      <c r="BI60" s="74">
        <f t="shared" si="51"/>
        <v>0.17550000000000002</v>
      </c>
      <c r="BJ60" s="75">
        <v>0</v>
      </c>
      <c r="BK60" s="74">
        <f t="shared" si="39"/>
        <v>0</v>
      </c>
      <c r="BL60" s="74">
        <f t="shared" si="40"/>
        <v>0</v>
      </c>
      <c r="BM60" s="74">
        <f t="shared" si="41"/>
        <v>0</v>
      </c>
      <c r="BN60" s="74">
        <f t="shared" si="16"/>
        <v>0</v>
      </c>
      <c r="BO60" s="74">
        <f t="shared" si="17"/>
        <v>15.1145</v>
      </c>
      <c r="BP60" s="74">
        <f t="shared" si="18"/>
        <v>3.3954999999999997</v>
      </c>
      <c r="BQ60" s="74">
        <f t="shared" si="19"/>
        <v>18.509999999999998</v>
      </c>
      <c r="BR60" s="76"/>
      <c r="BS60" s="74">
        <f t="shared" si="20"/>
        <v>18.510000000000002</v>
      </c>
      <c r="BT60" s="74">
        <f t="shared" si="21"/>
        <v>0</v>
      </c>
      <c r="BU60" s="74"/>
      <c r="BV60" s="77">
        <f t="shared" si="22"/>
        <v>0</v>
      </c>
      <c r="BW60" s="77">
        <f t="shared" si="23"/>
        <v>0.81655861696380339</v>
      </c>
      <c r="BX60" s="77">
        <f t="shared" si="24"/>
        <v>0.18344138303619664</v>
      </c>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row>
    <row r="61" spans="1:140" s="85" customFormat="1" x14ac:dyDescent="0.25">
      <c r="A61" s="72"/>
      <c r="B61" s="119">
        <v>58</v>
      </c>
      <c r="C61" s="88" t="s">
        <v>589</v>
      </c>
      <c r="D61" s="88" t="s">
        <v>77</v>
      </c>
      <c r="E61" s="73">
        <v>0</v>
      </c>
      <c r="F61" s="73">
        <v>0.82</v>
      </c>
      <c r="G61" s="73">
        <v>0</v>
      </c>
      <c r="H61" s="74">
        <v>0</v>
      </c>
      <c r="I61" s="74">
        <v>0</v>
      </c>
      <c r="J61" s="74">
        <v>0</v>
      </c>
      <c r="K61" s="75">
        <v>0</v>
      </c>
      <c r="L61" s="74">
        <f t="shared" si="42"/>
        <v>0</v>
      </c>
      <c r="M61" s="74">
        <f t="shared" si="43"/>
        <v>0</v>
      </c>
      <c r="N61" s="74">
        <v>0</v>
      </c>
      <c r="O61" s="74">
        <v>0</v>
      </c>
      <c r="P61" s="74">
        <v>1.82</v>
      </c>
      <c r="Q61" s="74">
        <v>6.84</v>
      </c>
      <c r="R61" s="74">
        <v>1.24</v>
      </c>
      <c r="S61" s="74">
        <v>5.88</v>
      </c>
      <c r="T61" s="74">
        <v>0</v>
      </c>
      <c r="U61" s="74">
        <v>0</v>
      </c>
      <c r="V61" s="74">
        <v>0</v>
      </c>
      <c r="W61" s="74">
        <v>2.0699999999999998</v>
      </c>
      <c r="X61" s="74">
        <v>2.75</v>
      </c>
      <c r="Y61" s="74">
        <v>0</v>
      </c>
      <c r="Z61" s="74">
        <v>0</v>
      </c>
      <c r="AA61" s="74">
        <v>0</v>
      </c>
      <c r="AB61" s="74">
        <v>1.4</v>
      </c>
      <c r="AC61" s="74">
        <v>0</v>
      </c>
      <c r="AD61" s="74">
        <v>0</v>
      </c>
      <c r="AE61" s="75">
        <v>2.6</v>
      </c>
      <c r="AF61" s="74">
        <f t="shared" si="35"/>
        <v>0</v>
      </c>
      <c r="AG61" s="74">
        <f t="shared" si="44"/>
        <v>0</v>
      </c>
      <c r="AH61" s="74">
        <f t="shared" si="45"/>
        <v>2.6</v>
      </c>
      <c r="AI61" s="75">
        <v>0</v>
      </c>
      <c r="AJ61" s="74">
        <f t="shared" si="46"/>
        <v>0</v>
      </c>
      <c r="AK61" s="74">
        <f t="shared" si="47"/>
        <v>0</v>
      </c>
      <c r="AL61" s="74">
        <f t="shared" si="48"/>
        <v>0</v>
      </c>
      <c r="AM61" s="75">
        <v>0</v>
      </c>
      <c r="AN61" s="74">
        <f t="shared" si="1"/>
        <v>0</v>
      </c>
      <c r="AO61" s="74">
        <f t="shared" si="2"/>
        <v>0</v>
      </c>
      <c r="AP61" s="74">
        <f t="shared" si="3"/>
        <v>0</v>
      </c>
      <c r="AQ61" s="75">
        <v>0</v>
      </c>
      <c r="AR61" s="74">
        <f t="shared" si="36"/>
        <v>0</v>
      </c>
      <c r="AS61" s="74">
        <f t="shared" si="37"/>
        <v>0</v>
      </c>
      <c r="AT61" s="74">
        <f t="shared" si="38"/>
        <v>0</v>
      </c>
      <c r="AU61" s="74">
        <v>0</v>
      </c>
      <c r="AV61" s="74">
        <v>0</v>
      </c>
      <c r="AW61" s="74">
        <v>0</v>
      </c>
      <c r="AX61" s="75">
        <v>0</v>
      </c>
      <c r="AY61" s="74">
        <f t="shared" si="7"/>
        <v>0</v>
      </c>
      <c r="AZ61" s="74">
        <f t="shared" si="8"/>
        <v>0</v>
      </c>
      <c r="BA61" s="74">
        <f t="shared" si="9"/>
        <v>0</v>
      </c>
      <c r="BB61" s="74">
        <v>0</v>
      </c>
      <c r="BC61" s="74">
        <f t="shared" si="10"/>
        <v>0</v>
      </c>
      <c r="BD61" s="74">
        <f t="shared" si="11"/>
        <v>0</v>
      </c>
      <c r="BE61" s="74">
        <f t="shared" si="12"/>
        <v>0</v>
      </c>
      <c r="BF61" s="75">
        <v>0.41</v>
      </c>
      <c r="BG61" s="74">
        <f t="shared" si="49"/>
        <v>0</v>
      </c>
      <c r="BH61" s="74">
        <f t="shared" si="50"/>
        <v>0.22550000000000001</v>
      </c>
      <c r="BI61" s="74">
        <f t="shared" si="51"/>
        <v>0.1845</v>
      </c>
      <c r="BJ61" s="75">
        <v>0</v>
      </c>
      <c r="BK61" s="74">
        <f t="shared" si="39"/>
        <v>0</v>
      </c>
      <c r="BL61" s="74">
        <f t="shared" si="40"/>
        <v>0</v>
      </c>
      <c r="BM61" s="74">
        <f t="shared" si="41"/>
        <v>0</v>
      </c>
      <c r="BN61" s="74">
        <f t="shared" si="16"/>
        <v>0</v>
      </c>
      <c r="BO61" s="74">
        <f t="shared" si="17"/>
        <v>22.2255</v>
      </c>
      <c r="BP61" s="74">
        <f t="shared" si="18"/>
        <v>3.6044999999999998</v>
      </c>
      <c r="BQ61" s="74">
        <f t="shared" si="19"/>
        <v>25.83</v>
      </c>
      <c r="BR61" s="76"/>
      <c r="BS61" s="74">
        <f t="shared" si="20"/>
        <v>25.830000000000002</v>
      </c>
      <c r="BT61" s="74">
        <f t="shared" si="21"/>
        <v>0</v>
      </c>
      <c r="BU61" s="74"/>
      <c r="BV61" s="77">
        <f t="shared" si="22"/>
        <v>0</v>
      </c>
      <c r="BW61" s="77">
        <f t="shared" si="23"/>
        <v>0.86045296167247398</v>
      </c>
      <c r="BX61" s="77">
        <f t="shared" si="24"/>
        <v>0.13954703832752613</v>
      </c>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row>
    <row r="62" spans="1:140" s="85" customFormat="1" x14ac:dyDescent="0.25">
      <c r="A62" s="72"/>
      <c r="B62" s="89">
        <v>59</v>
      </c>
      <c r="C62" s="90" t="s">
        <v>585</v>
      </c>
      <c r="D62" s="90" t="s">
        <v>282</v>
      </c>
      <c r="E62" s="91">
        <v>0</v>
      </c>
      <c r="F62" s="91">
        <v>0.2</v>
      </c>
      <c r="G62" s="91">
        <v>0</v>
      </c>
      <c r="H62" s="92">
        <v>0</v>
      </c>
      <c r="I62" s="92">
        <v>0</v>
      </c>
      <c r="J62" s="92">
        <v>0</v>
      </c>
      <c r="K62" s="93">
        <v>0</v>
      </c>
      <c r="L62" s="92">
        <f t="shared" si="42"/>
        <v>0</v>
      </c>
      <c r="M62" s="92">
        <f t="shared" si="43"/>
        <v>0</v>
      </c>
      <c r="N62" s="92">
        <v>0</v>
      </c>
      <c r="O62" s="92">
        <v>451</v>
      </c>
      <c r="P62" s="92">
        <v>0</v>
      </c>
      <c r="Q62" s="92">
        <v>0</v>
      </c>
      <c r="R62" s="92">
        <v>0</v>
      </c>
      <c r="S62" s="92">
        <v>7.5</v>
      </c>
      <c r="T62" s="92">
        <v>0</v>
      </c>
      <c r="U62" s="92">
        <v>17.5</v>
      </c>
      <c r="V62" s="92">
        <v>25</v>
      </c>
      <c r="W62" s="92">
        <v>0</v>
      </c>
      <c r="X62" s="92">
        <v>267</v>
      </c>
      <c r="Y62" s="92">
        <v>0</v>
      </c>
      <c r="Z62" s="92">
        <v>0</v>
      </c>
      <c r="AA62" s="92">
        <v>0</v>
      </c>
      <c r="AB62" s="92">
        <v>0</v>
      </c>
      <c r="AC62" s="92">
        <v>0</v>
      </c>
      <c r="AD62" s="92">
        <v>0</v>
      </c>
      <c r="AE62" s="93">
        <v>0</v>
      </c>
      <c r="AF62" s="92">
        <f t="shared" si="35"/>
        <v>0</v>
      </c>
      <c r="AG62" s="92">
        <f t="shared" si="44"/>
        <v>0</v>
      </c>
      <c r="AH62" s="92">
        <f t="shared" si="45"/>
        <v>0</v>
      </c>
      <c r="AI62" s="93">
        <v>0</v>
      </c>
      <c r="AJ62" s="92">
        <f t="shared" si="46"/>
        <v>0</v>
      </c>
      <c r="AK62" s="92">
        <f t="shared" si="47"/>
        <v>0</v>
      </c>
      <c r="AL62" s="92">
        <f t="shared" si="48"/>
        <v>0</v>
      </c>
      <c r="AM62" s="93">
        <v>0</v>
      </c>
      <c r="AN62" s="92">
        <f t="shared" si="1"/>
        <v>0</v>
      </c>
      <c r="AO62" s="92">
        <f t="shared" si="2"/>
        <v>0</v>
      </c>
      <c r="AP62" s="92">
        <f t="shared" si="3"/>
        <v>0</v>
      </c>
      <c r="AQ62" s="93">
        <v>0</v>
      </c>
      <c r="AR62" s="92">
        <f t="shared" si="36"/>
        <v>0</v>
      </c>
      <c r="AS62" s="92">
        <f t="shared" si="37"/>
        <v>0</v>
      </c>
      <c r="AT62" s="92">
        <f t="shared" si="38"/>
        <v>0</v>
      </c>
      <c r="AU62" s="92">
        <v>0</v>
      </c>
      <c r="AV62" s="92">
        <v>0</v>
      </c>
      <c r="AW62" s="92">
        <v>0</v>
      </c>
      <c r="AX62" s="93">
        <v>0</v>
      </c>
      <c r="AY62" s="92">
        <f t="shared" si="7"/>
        <v>0</v>
      </c>
      <c r="AZ62" s="92">
        <f t="shared" si="8"/>
        <v>0</v>
      </c>
      <c r="BA62" s="92">
        <f t="shared" si="9"/>
        <v>0</v>
      </c>
      <c r="BB62" s="92">
        <v>0</v>
      </c>
      <c r="BC62" s="74">
        <f t="shared" si="10"/>
        <v>0</v>
      </c>
      <c r="BD62" s="74">
        <f t="shared" si="11"/>
        <v>0</v>
      </c>
      <c r="BE62" s="74">
        <f t="shared" si="12"/>
        <v>0</v>
      </c>
      <c r="BF62" s="93">
        <v>14.7</v>
      </c>
      <c r="BG62" s="92">
        <f t="shared" si="49"/>
        <v>0</v>
      </c>
      <c r="BH62" s="92">
        <f t="shared" si="50"/>
        <v>8.0850000000000009</v>
      </c>
      <c r="BI62" s="92">
        <f t="shared" si="51"/>
        <v>6.6150000000000002</v>
      </c>
      <c r="BJ62" s="93">
        <v>6.7510540622464568</v>
      </c>
      <c r="BK62" s="92">
        <f t="shared" si="39"/>
        <v>0</v>
      </c>
      <c r="BL62" s="92">
        <f t="shared" si="40"/>
        <v>3.7130797342355515</v>
      </c>
      <c r="BM62" s="92">
        <f t="shared" si="41"/>
        <v>3.0379743280109057</v>
      </c>
      <c r="BN62" s="74">
        <f t="shared" si="16"/>
        <v>0</v>
      </c>
      <c r="BO62" s="74">
        <f t="shared" si="17"/>
        <v>779.79807973423556</v>
      </c>
      <c r="BP62" s="74">
        <f t="shared" si="18"/>
        <v>9.8529743280109052</v>
      </c>
      <c r="BQ62" s="92">
        <f t="shared" si="19"/>
        <v>789.65105406224643</v>
      </c>
      <c r="BR62" s="94"/>
      <c r="BS62" s="92">
        <f t="shared" si="20"/>
        <v>789.65105406224654</v>
      </c>
      <c r="BT62" s="92">
        <f t="shared" si="21"/>
        <v>0</v>
      </c>
      <c r="BU62" s="92"/>
      <c r="BV62" s="95">
        <f t="shared" si="22"/>
        <v>0</v>
      </c>
      <c r="BW62" s="95">
        <f t="shared" si="23"/>
        <v>0.98752236918152181</v>
      </c>
      <c r="BX62" s="95">
        <f t="shared" si="24"/>
        <v>1.247763081847823E-2</v>
      </c>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row>
    <row r="63" spans="1:140" s="85" customFormat="1" x14ac:dyDescent="0.25">
      <c r="A63" s="72"/>
      <c r="B63" s="119">
        <v>60</v>
      </c>
      <c r="C63" s="88" t="s">
        <v>277</v>
      </c>
      <c r="D63" s="88" t="s">
        <v>283</v>
      </c>
      <c r="E63" s="73">
        <v>0</v>
      </c>
      <c r="F63" s="73">
        <v>0.84</v>
      </c>
      <c r="G63" s="73">
        <v>0</v>
      </c>
      <c r="H63" s="74">
        <v>0</v>
      </c>
      <c r="I63" s="74">
        <v>0</v>
      </c>
      <c r="J63" s="74">
        <v>0</v>
      </c>
      <c r="K63" s="75">
        <v>0</v>
      </c>
      <c r="L63" s="74">
        <f t="shared" si="42"/>
        <v>0</v>
      </c>
      <c r="M63" s="74">
        <f t="shared" si="43"/>
        <v>0</v>
      </c>
      <c r="N63" s="74">
        <v>0</v>
      </c>
      <c r="O63" s="74">
        <v>0</v>
      </c>
      <c r="P63" s="74">
        <v>0</v>
      </c>
      <c r="Q63" s="74">
        <v>0</v>
      </c>
      <c r="R63" s="74">
        <v>0</v>
      </c>
      <c r="S63" s="74">
        <v>9.15</v>
      </c>
      <c r="T63" s="74">
        <v>0</v>
      </c>
      <c r="U63" s="74">
        <v>0</v>
      </c>
      <c r="V63" s="74">
        <v>0</v>
      </c>
      <c r="W63" s="74">
        <v>0</v>
      </c>
      <c r="X63" s="74">
        <v>0</v>
      </c>
      <c r="Y63" s="74">
        <v>0</v>
      </c>
      <c r="Z63" s="74">
        <v>0</v>
      </c>
      <c r="AA63" s="74">
        <v>0</v>
      </c>
      <c r="AB63" s="74">
        <v>0</v>
      </c>
      <c r="AC63" s="74">
        <v>0</v>
      </c>
      <c r="AD63" s="74">
        <v>0</v>
      </c>
      <c r="AE63" s="75">
        <v>0</v>
      </c>
      <c r="AF63" s="74">
        <f t="shared" si="35"/>
        <v>0</v>
      </c>
      <c r="AG63" s="74">
        <f t="shared" si="44"/>
        <v>0</v>
      </c>
      <c r="AH63" s="74">
        <f t="shared" si="45"/>
        <v>0</v>
      </c>
      <c r="AI63" s="75">
        <v>0</v>
      </c>
      <c r="AJ63" s="74">
        <f t="shared" si="46"/>
        <v>0</v>
      </c>
      <c r="AK63" s="74">
        <f t="shared" si="47"/>
        <v>0</v>
      </c>
      <c r="AL63" s="74">
        <f t="shared" si="48"/>
        <v>0</v>
      </c>
      <c r="AM63" s="75">
        <v>0</v>
      </c>
      <c r="AN63" s="74">
        <f t="shared" si="1"/>
        <v>0</v>
      </c>
      <c r="AO63" s="74">
        <f t="shared" si="2"/>
        <v>0</v>
      </c>
      <c r="AP63" s="74">
        <f t="shared" si="3"/>
        <v>0</v>
      </c>
      <c r="AQ63" s="75">
        <v>0</v>
      </c>
      <c r="AR63" s="74">
        <f t="shared" si="36"/>
        <v>0</v>
      </c>
      <c r="AS63" s="74">
        <f t="shared" si="37"/>
        <v>0</v>
      </c>
      <c r="AT63" s="74">
        <f t="shared" si="38"/>
        <v>0</v>
      </c>
      <c r="AU63" s="74">
        <v>0</v>
      </c>
      <c r="AV63" s="74">
        <v>0</v>
      </c>
      <c r="AW63" s="74">
        <v>0</v>
      </c>
      <c r="AX63" s="75">
        <v>0</v>
      </c>
      <c r="AY63" s="74">
        <f t="shared" si="7"/>
        <v>0</v>
      </c>
      <c r="AZ63" s="74">
        <f t="shared" si="8"/>
        <v>0</v>
      </c>
      <c r="BA63" s="74">
        <f t="shared" si="9"/>
        <v>0</v>
      </c>
      <c r="BB63" s="74">
        <v>0</v>
      </c>
      <c r="BC63" s="74">
        <f t="shared" si="10"/>
        <v>0</v>
      </c>
      <c r="BD63" s="74">
        <f t="shared" si="11"/>
        <v>0</v>
      </c>
      <c r="BE63" s="74">
        <f t="shared" si="12"/>
        <v>0</v>
      </c>
      <c r="BF63" s="75">
        <v>0.15</v>
      </c>
      <c r="BG63" s="74">
        <f t="shared" si="49"/>
        <v>0</v>
      </c>
      <c r="BH63" s="74">
        <f t="shared" si="50"/>
        <v>8.2500000000000004E-2</v>
      </c>
      <c r="BI63" s="74">
        <f t="shared" si="51"/>
        <v>6.7500000000000004E-2</v>
      </c>
      <c r="BJ63" s="75">
        <v>0</v>
      </c>
      <c r="BK63" s="74">
        <f t="shared" si="39"/>
        <v>0</v>
      </c>
      <c r="BL63" s="74">
        <f t="shared" si="40"/>
        <v>0</v>
      </c>
      <c r="BM63" s="74">
        <f t="shared" si="41"/>
        <v>0</v>
      </c>
      <c r="BN63" s="74">
        <f t="shared" si="16"/>
        <v>0</v>
      </c>
      <c r="BO63" s="74">
        <f t="shared" si="17"/>
        <v>9.2324999999999999</v>
      </c>
      <c r="BP63" s="74">
        <f t="shared" si="18"/>
        <v>0.90749999999999997</v>
      </c>
      <c r="BQ63" s="74">
        <f t="shared" si="19"/>
        <v>10.14</v>
      </c>
      <c r="BR63" s="76"/>
      <c r="BS63" s="74">
        <f t="shared" si="20"/>
        <v>10.14</v>
      </c>
      <c r="BT63" s="74">
        <f t="shared" si="21"/>
        <v>0</v>
      </c>
      <c r="BU63" s="74"/>
      <c r="BV63" s="77">
        <f t="shared" si="22"/>
        <v>0</v>
      </c>
      <c r="BW63" s="77">
        <f t="shared" si="23"/>
        <v>0.91050295857988162</v>
      </c>
      <c r="BX63" s="77">
        <f t="shared" si="24"/>
        <v>8.9497041420118342E-2</v>
      </c>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row>
    <row r="64" spans="1:140" s="85" customFormat="1" x14ac:dyDescent="0.25">
      <c r="A64" s="72"/>
      <c r="B64" s="119">
        <v>61</v>
      </c>
      <c r="C64" s="88" t="s">
        <v>598</v>
      </c>
      <c r="D64" s="88" t="s">
        <v>380</v>
      </c>
      <c r="E64" s="73">
        <v>0</v>
      </c>
      <c r="F64" s="73">
        <v>0</v>
      </c>
      <c r="G64" s="73">
        <v>0</v>
      </c>
      <c r="H64" s="74">
        <v>0</v>
      </c>
      <c r="I64" s="74">
        <v>0</v>
      </c>
      <c r="J64" s="74">
        <v>0</v>
      </c>
      <c r="K64" s="75">
        <v>0</v>
      </c>
      <c r="L64" s="74">
        <f t="shared" si="42"/>
        <v>0</v>
      </c>
      <c r="M64" s="74">
        <f t="shared" si="43"/>
        <v>0</v>
      </c>
      <c r="N64" s="74">
        <v>0</v>
      </c>
      <c r="O64" s="74">
        <v>0</v>
      </c>
      <c r="P64" s="74">
        <v>0</v>
      </c>
      <c r="Q64" s="74">
        <v>0</v>
      </c>
      <c r="R64" s="74">
        <v>0</v>
      </c>
      <c r="S64" s="74">
        <v>0</v>
      </c>
      <c r="T64" s="74">
        <v>0</v>
      </c>
      <c r="U64" s="74">
        <v>0</v>
      </c>
      <c r="V64" s="74">
        <v>0</v>
      </c>
      <c r="W64" s="74">
        <v>0</v>
      </c>
      <c r="X64" s="74">
        <v>0</v>
      </c>
      <c r="Y64" s="74">
        <v>0</v>
      </c>
      <c r="Z64" s="74">
        <v>0</v>
      </c>
      <c r="AA64" s="74">
        <v>0</v>
      </c>
      <c r="AB64" s="74">
        <v>0</v>
      </c>
      <c r="AC64" s="74">
        <v>0</v>
      </c>
      <c r="AD64" s="74">
        <v>0</v>
      </c>
      <c r="AE64" s="75">
        <v>0</v>
      </c>
      <c r="AF64" s="74">
        <f t="shared" si="35"/>
        <v>0</v>
      </c>
      <c r="AG64" s="74">
        <f t="shared" si="44"/>
        <v>0</v>
      </c>
      <c r="AH64" s="74">
        <f t="shared" si="45"/>
        <v>0</v>
      </c>
      <c r="AI64" s="75">
        <v>0</v>
      </c>
      <c r="AJ64" s="74">
        <f t="shared" si="46"/>
        <v>0</v>
      </c>
      <c r="AK64" s="74">
        <f t="shared" si="47"/>
        <v>0</v>
      </c>
      <c r="AL64" s="74">
        <f t="shared" si="48"/>
        <v>0</v>
      </c>
      <c r="AM64" s="75">
        <v>0</v>
      </c>
      <c r="AN64" s="74">
        <f t="shared" si="1"/>
        <v>0</v>
      </c>
      <c r="AO64" s="74">
        <f t="shared" si="2"/>
        <v>0</v>
      </c>
      <c r="AP64" s="74">
        <f t="shared" si="3"/>
        <v>0</v>
      </c>
      <c r="AQ64" s="75">
        <v>0</v>
      </c>
      <c r="AR64" s="74">
        <f t="shared" si="36"/>
        <v>0</v>
      </c>
      <c r="AS64" s="74">
        <f t="shared" si="37"/>
        <v>0</v>
      </c>
      <c r="AT64" s="74">
        <f t="shared" si="38"/>
        <v>0</v>
      </c>
      <c r="AU64" s="74">
        <v>0</v>
      </c>
      <c r="AV64" s="74">
        <v>0</v>
      </c>
      <c r="AW64" s="74">
        <v>0</v>
      </c>
      <c r="AX64" s="75">
        <v>0</v>
      </c>
      <c r="AY64" s="74">
        <f t="shared" si="7"/>
        <v>0</v>
      </c>
      <c r="AZ64" s="74">
        <f t="shared" si="8"/>
        <v>0</v>
      </c>
      <c r="BA64" s="74">
        <f t="shared" si="9"/>
        <v>0</v>
      </c>
      <c r="BB64" s="74">
        <v>0</v>
      </c>
      <c r="BC64" s="74">
        <f t="shared" si="10"/>
        <v>0</v>
      </c>
      <c r="BD64" s="74">
        <f t="shared" si="11"/>
        <v>0</v>
      </c>
      <c r="BE64" s="74">
        <f t="shared" si="12"/>
        <v>0</v>
      </c>
      <c r="BF64" s="75">
        <v>0.21</v>
      </c>
      <c r="BG64" s="74">
        <f t="shared" si="49"/>
        <v>0</v>
      </c>
      <c r="BH64" s="74">
        <f t="shared" si="50"/>
        <v>0.11550000000000001</v>
      </c>
      <c r="BI64" s="74">
        <f t="shared" si="51"/>
        <v>9.4500000000000001E-2</v>
      </c>
      <c r="BJ64" s="75">
        <v>0</v>
      </c>
      <c r="BK64" s="74">
        <f t="shared" si="39"/>
        <v>0</v>
      </c>
      <c r="BL64" s="74">
        <f t="shared" si="40"/>
        <v>0</v>
      </c>
      <c r="BM64" s="74">
        <f t="shared" si="41"/>
        <v>0</v>
      </c>
      <c r="BN64" s="74">
        <f t="shared" si="16"/>
        <v>0</v>
      </c>
      <c r="BO64" s="74">
        <f t="shared" si="17"/>
        <v>0.11550000000000001</v>
      </c>
      <c r="BP64" s="74">
        <f t="shared" si="18"/>
        <v>9.4500000000000001E-2</v>
      </c>
      <c r="BQ64" s="74">
        <f t="shared" si="19"/>
        <v>0.21000000000000002</v>
      </c>
      <c r="BR64" s="76"/>
      <c r="BS64" s="74">
        <f t="shared" si="20"/>
        <v>0.21</v>
      </c>
      <c r="BT64" s="74">
        <f t="shared" si="21"/>
        <v>0</v>
      </c>
      <c r="BU64" s="74"/>
      <c r="BV64" s="77">
        <f t="shared" si="22"/>
        <v>0</v>
      </c>
      <c r="BW64" s="77">
        <f t="shared" si="23"/>
        <v>0.54999999999999993</v>
      </c>
      <c r="BX64" s="77">
        <f t="shared" si="24"/>
        <v>0.44999999999999996</v>
      </c>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row>
    <row r="65" spans="1:140" s="85" customFormat="1" x14ac:dyDescent="0.25">
      <c r="A65" s="72"/>
      <c r="B65" s="119">
        <v>62</v>
      </c>
      <c r="C65" s="88" t="s">
        <v>354</v>
      </c>
      <c r="D65" s="88" t="s">
        <v>78</v>
      </c>
      <c r="E65" s="73">
        <v>0</v>
      </c>
      <c r="F65" s="73">
        <v>0.25</v>
      </c>
      <c r="G65" s="73">
        <v>0</v>
      </c>
      <c r="H65" s="74">
        <v>0</v>
      </c>
      <c r="I65" s="74">
        <v>0</v>
      </c>
      <c r="J65" s="74">
        <v>0</v>
      </c>
      <c r="K65" s="75">
        <v>0</v>
      </c>
      <c r="L65" s="74">
        <f t="shared" si="42"/>
        <v>0</v>
      </c>
      <c r="M65" s="74">
        <f t="shared" si="43"/>
        <v>0</v>
      </c>
      <c r="N65" s="74">
        <v>0</v>
      </c>
      <c r="O65" s="74">
        <v>0</v>
      </c>
      <c r="P65" s="74">
        <v>0</v>
      </c>
      <c r="Q65" s="74">
        <v>0</v>
      </c>
      <c r="R65" s="74">
        <v>0</v>
      </c>
      <c r="S65" s="74">
        <v>0</v>
      </c>
      <c r="T65" s="74">
        <v>0</v>
      </c>
      <c r="U65" s="74">
        <v>0</v>
      </c>
      <c r="V65" s="74">
        <v>0</v>
      </c>
      <c r="W65" s="74">
        <v>0</v>
      </c>
      <c r="X65" s="74">
        <v>0</v>
      </c>
      <c r="Y65" s="74">
        <v>0</v>
      </c>
      <c r="Z65" s="74">
        <v>0</v>
      </c>
      <c r="AA65" s="74">
        <v>0</v>
      </c>
      <c r="AB65" s="74">
        <v>16.579999999999998</v>
      </c>
      <c r="AC65" s="74">
        <v>0</v>
      </c>
      <c r="AD65" s="74">
        <v>0</v>
      </c>
      <c r="AE65" s="75">
        <v>0</v>
      </c>
      <c r="AF65" s="74">
        <f t="shared" si="35"/>
        <v>0</v>
      </c>
      <c r="AG65" s="74">
        <f t="shared" si="44"/>
        <v>0</v>
      </c>
      <c r="AH65" s="74">
        <f t="shared" si="45"/>
        <v>0</v>
      </c>
      <c r="AI65" s="75">
        <v>0</v>
      </c>
      <c r="AJ65" s="74">
        <f t="shared" si="46"/>
        <v>0</v>
      </c>
      <c r="AK65" s="74">
        <f t="shared" si="47"/>
        <v>0</v>
      </c>
      <c r="AL65" s="74">
        <f t="shared" si="48"/>
        <v>0</v>
      </c>
      <c r="AM65" s="75">
        <v>0</v>
      </c>
      <c r="AN65" s="74">
        <f t="shared" si="1"/>
        <v>0</v>
      </c>
      <c r="AO65" s="74">
        <f t="shared" si="2"/>
        <v>0</v>
      </c>
      <c r="AP65" s="74">
        <f t="shared" si="3"/>
        <v>0</v>
      </c>
      <c r="AQ65" s="75">
        <v>2.36</v>
      </c>
      <c r="AR65" s="74">
        <f t="shared" si="36"/>
        <v>1.18</v>
      </c>
      <c r="AS65" s="74">
        <f t="shared" si="37"/>
        <v>0.59</v>
      </c>
      <c r="AT65" s="74">
        <f t="shared" si="38"/>
        <v>0.59</v>
      </c>
      <c r="AU65" s="74">
        <v>0</v>
      </c>
      <c r="AV65" s="74">
        <v>0</v>
      </c>
      <c r="AW65" s="74">
        <v>24.705882352941178</v>
      </c>
      <c r="AX65" s="75">
        <v>0</v>
      </c>
      <c r="AY65" s="74">
        <f t="shared" si="7"/>
        <v>0</v>
      </c>
      <c r="AZ65" s="74">
        <f t="shared" si="8"/>
        <v>0</v>
      </c>
      <c r="BA65" s="74">
        <f t="shared" si="9"/>
        <v>0</v>
      </c>
      <c r="BB65" s="74">
        <v>0</v>
      </c>
      <c r="BC65" s="74">
        <f t="shared" si="10"/>
        <v>0</v>
      </c>
      <c r="BD65" s="74">
        <f t="shared" si="11"/>
        <v>0</v>
      </c>
      <c r="BE65" s="74">
        <f t="shared" si="12"/>
        <v>0</v>
      </c>
      <c r="BF65" s="75">
        <v>0.19</v>
      </c>
      <c r="BG65" s="74">
        <f t="shared" si="49"/>
        <v>0</v>
      </c>
      <c r="BH65" s="74">
        <f t="shared" si="50"/>
        <v>0.10450000000000001</v>
      </c>
      <c r="BI65" s="74">
        <f t="shared" si="51"/>
        <v>8.5500000000000007E-2</v>
      </c>
      <c r="BJ65" s="75">
        <v>0</v>
      </c>
      <c r="BK65" s="74">
        <f t="shared" si="39"/>
        <v>0</v>
      </c>
      <c r="BL65" s="74">
        <f t="shared" si="40"/>
        <v>0</v>
      </c>
      <c r="BM65" s="74">
        <f t="shared" si="41"/>
        <v>0</v>
      </c>
      <c r="BN65" s="74">
        <f t="shared" si="16"/>
        <v>1.18</v>
      </c>
      <c r="BO65" s="74">
        <f t="shared" si="17"/>
        <v>41.980382352941177</v>
      </c>
      <c r="BP65" s="74">
        <f t="shared" si="18"/>
        <v>0.92549999999999999</v>
      </c>
      <c r="BQ65" s="74">
        <f t="shared" si="19"/>
        <v>44.085882352941177</v>
      </c>
      <c r="BR65" s="76"/>
      <c r="BS65" s="74">
        <f t="shared" si="20"/>
        <v>44.085882352941169</v>
      </c>
      <c r="BT65" s="74">
        <f t="shared" si="21"/>
        <v>0</v>
      </c>
      <c r="BU65" s="74"/>
      <c r="BV65" s="77">
        <f t="shared" si="22"/>
        <v>2.6765938142128999E-2</v>
      </c>
      <c r="BW65" s="77">
        <f t="shared" si="23"/>
        <v>0.95224094681504023</v>
      </c>
      <c r="BX65" s="77">
        <f t="shared" si="24"/>
        <v>2.0993115042830839E-2</v>
      </c>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row>
    <row r="66" spans="1:140" s="85" customFormat="1" x14ac:dyDescent="0.25">
      <c r="A66" s="72"/>
      <c r="B66" s="119">
        <v>63</v>
      </c>
      <c r="C66" s="88" t="s">
        <v>599</v>
      </c>
      <c r="D66" s="88" t="s">
        <v>284</v>
      </c>
      <c r="E66" s="73">
        <v>0</v>
      </c>
      <c r="F66" s="73">
        <v>0.28999999999999998</v>
      </c>
      <c r="G66" s="73">
        <v>0</v>
      </c>
      <c r="H66" s="74">
        <v>0</v>
      </c>
      <c r="I66" s="74">
        <v>0</v>
      </c>
      <c r="J66" s="74">
        <v>0</v>
      </c>
      <c r="K66" s="75">
        <v>0</v>
      </c>
      <c r="L66" s="74">
        <f t="shared" si="42"/>
        <v>0</v>
      </c>
      <c r="M66" s="74">
        <f t="shared" si="43"/>
        <v>0</v>
      </c>
      <c r="N66" s="74">
        <v>0</v>
      </c>
      <c r="O66" s="74">
        <v>0</v>
      </c>
      <c r="P66" s="74">
        <v>0</v>
      </c>
      <c r="Q66" s="74">
        <v>0</v>
      </c>
      <c r="R66" s="74">
        <v>0</v>
      </c>
      <c r="S66" s="74">
        <v>3.36</v>
      </c>
      <c r="T66" s="74">
        <v>0</v>
      </c>
      <c r="U66" s="74">
        <v>0</v>
      </c>
      <c r="V66" s="74">
        <v>0</v>
      </c>
      <c r="W66" s="74">
        <v>0</v>
      </c>
      <c r="X66" s="74">
        <v>0</v>
      </c>
      <c r="Y66" s="74">
        <v>0</v>
      </c>
      <c r="Z66" s="74">
        <v>0</v>
      </c>
      <c r="AA66" s="74">
        <v>0</v>
      </c>
      <c r="AB66" s="74">
        <v>0</v>
      </c>
      <c r="AC66" s="74">
        <v>0</v>
      </c>
      <c r="AD66" s="74">
        <v>0</v>
      </c>
      <c r="AE66" s="75">
        <v>0</v>
      </c>
      <c r="AF66" s="74">
        <f t="shared" si="35"/>
        <v>0</v>
      </c>
      <c r="AG66" s="74">
        <f t="shared" si="44"/>
        <v>0</v>
      </c>
      <c r="AH66" s="74">
        <f t="shared" si="45"/>
        <v>0</v>
      </c>
      <c r="AI66" s="75">
        <v>0</v>
      </c>
      <c r="AJ66" s="74">
        <f t="shared" si="46"/>
        <v>0</v>
      </c>
      <c r="AK66" s="74">
        <f t="shared" si="47"/>
        <v>0</v>
      </c>
      <c r="AL66" s="74">
        <f t="shared" si="48"/>
        <v>0</v>
      </c>
      <c r="AM66" s="75">
        <v>0</v>
      </c>
      <c r="AN66" s="74">
        <f t="shared" si="1"/>
        <v>0</v>
      </c>
      <c r="AO66" s="74">
        <f t="shared" si="2"/>
        <v>0</v>
      </c>
      <c r="AP66" s="74">
        <f t="shared" si="3"/>
        <v>0</v>
      </c>
      <c r="AQ66" s="75">
        <v>0</v>
      </c>
      <c r="AR66" s="74">
        <f t="shared" si="36"/>
        <v>0</v>
      </c>
      <c r="AS66" s="74">
        <f t="shared" si="37"/>
        <v>0</v>
      </c>
      <c r="AT66" s="74">
        <f t="shared" si="38"/>
        <v>0</v>
      </c>
      <c r="AU66" s="74">
        <v>0</v>
      </c>
      <c r="AV66" s="74">
        <v>0</v>
      </c>
      <c r="AW66" s="74">
        <v>0</v>
      </c>
      <c r="AX66" s="75">
        <v>0</v>
      </c>
      <c r="AY66" s="74">
        <f t="shared" si="7"/>
        <v>0</v>
      </c>
      <c r="AZ66" s="74">
        <f t="shared" si="8"/>
        <v>0</v>
      </c>
      <c r="BA66" s="74">
        <f t="shared" si="9"/>
        <v>0</v>
      </c>
      <c r="BB66" s="74">
        <v>0</v>
      </c>
      <c r="BC66" s="74">
        <f t="shared" si="10"/>
        <v>0</v>
      </c>
      <c r="BD66" s="74">
        <f t="shared" si="11"/>
        <v>0</v>
      </c>
      <c r="BE66" s="74">
        <f t="shared" si="12"/>
        <v>0</v>
      </c>
      <c r="BF66" s="75">
        <v>0.12</v>
      </c>
      <c r="BG66" s="74">
        <f t="shared" si="49"/>
        <v>0</v>
      </c>
      <c r="BH66" s="74">
        <f t="shared" si="50"/>
        <v>6.6000000000000003E-2</v>
      </c>
      <c r="BI66" s="74">
        <f t="shared" si="51"/>
        <v>5.3999999999999999E-2</v>
      </c>
      <c r="BJ66" s="75">
        <v>0</v>
      </c>
      <c r="BK66" s="74">
        <f t="shared" si="39"/>
        <v>0</v>
      </c>
      <c r="BL66" s="74">
        <f t="shared" si="40"/>
        <v>0</v>
      </c>
      <c r="BM66" s="74">
        <f t="shared" si="41"/>
        <v>0</v>
      </c>
      <c r="BN66" s="74">
        <f t="shared" si="16"/>
        <v>0</v>
      </c>
      <c r="BO66" s="74">
        <f t="shared" si="17"/>
        <v>3.4259999999999997</v>
      </c>
      <c r="BP66" s="74">
        <f t="shared" si="18"/>
        <v>0.34399999999999997</v>
      </c>
      <c r="BQ66" s="74">
        <f t="shared" si="19"/>
        <v>3.7699999999999996</v>
      </c>
      <c r="BR66" s="76"/>
      <c r="BS66" s="74">
        <f t="shared" si="20"/>
        <v>3.77</v>
      </c>
      <c r="BT66" s="74">
        <f t="shared" si="21"/>
        <v>0</v>
      </c>
      <c r="BU66" s="74"/>
      <c r="BV66" s="77">
        <f t="shared" si="22"/>
        <v>0</v>
      </c>
      <c r="BW66" s="77">
        <f t="shared" si="23"/>
        <v>0.90875331564986739</v>
      </c>
      <c r="BX66" s="77">
        <f t="shared" si="24"/>
        <v>9.1246684350132626E-2</v>
      </c>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row>
    <row r="67" spans="1:140" x14ac:dyDescent="0.25">
      <c r="A67" s="72"/>
      <c r="B67" s="89">
        <v>64</v>
      </c>
      <c r="C67" s="90" t="s">
        <v>381</v>
      </c>
      <c r="D67" s="90" t="s">
        <v>19</v>
      </c>
      <c r="E67" s="91">
        <v>0</v>
      </c>
      <c r="F67" s="91">
        <v>0.5</v>
      </c>
      <c r="G67" s="91">
        <v>0</v>
      </c>
      <c r="H67" s="92">
        <v>0</v>
      </c>
      <c r="I67" s="92">
        <v>0</v>
      </c>
      <c r="J67" s="92">
        <v>0</v>
      </c>
      <c r="K67" s="93">
        <v>131</v>
      </c>
      <c r="L67" s="92">
        <f t="shared" si="42"/>
        <v>72.050000000000011</v>
      </c>
      <c r="M67" s="92">
        <f t="shared" si="43"/>
        <v>58.95</v>
      </c>
      <c r="N67" s="92">
        <v>0</v>
      </c>
      <c r="O67" s="92">
        <v>0</v>
      </c>
      <c r="P67" s="92">
        <v>4.0999999999999996</v>
      </c>
      <c r="Q67" s="92">
        <v>0</v>
      </c>
      <c r="R67" s="92">
        <v>4.0999999999999996</v>
      </c>
      <c r="S67" s="92">
        <v>26</v>
      </c>
      <c r="T67" s="92">
        <v>0</v>
      </c>
      <c r="U67" s="92">
        <v>0</v>
      </c>
      <c r="V67" s="92">
        <v>0</v>
      </c>
      <c r="W67" s="92">
        <v>0</v>
      </c>
      <c r="X67" s="92">
        <v>0</v>
      </c>
      <c r="Y67" s="92">
        <v>0</v>
      </c>
      <c r="Z67" s="92">
        <v>0</v>
      </c>
      <c r="AA67" s="92">
        <v>0</v>
      </c>
      <c r="AB67" s="92">
        <v>0</v>
      </c>
      <c r="AC67" s="92">
        <v>0</v>
      </c>
      <c r="AD67" s="92">
        <v>0</v>
      </c>
      <c r="AE67" s="93">
        <v>2.87</v>
      </c>
      <c r="AF67" s="92">
        <f t="shared" si="35"/>
        <v>0</v>
      </c>
      <c r="AG67" s="92">
        <f t="shared" si="44"/>
        <v>0</v>
      </c>
      <c r="AH67" s="92">
        <f t="shared" si="45"/>
        <v>2.87</v>
      </c>
      <c r="AI67" s="93">
        <v>0</v>
      </c>
      <c r="AJ67" s="92">
        <f t="shared" si="46"/>
        <v>0</v>
      </c>
      <c r="AK67" s="92">
        <f t="shared" si="47"/>
        <v>0</v>
      </c>
      <c r="AL67" s="92">
        <f t="shared" si="48"/>
        <v>0</v>
      </c>
      <c r="AM67" s="93">
        <v>0</v>
      </c>
      <c r="AN67" s="92">
        <f t="shared" si="1"/>
        <v>0</v>
      </c>
      <c r="AO67" s="92">
        <f t="shared" si="2"/>
        <v>0</v>
      </c>
      <c r="AP67" s="92">
        <f t="shared" si="3"/>
        <v>0</v>
      </c>
      <c r="AQ67" s="93">
        <v>0</v>
      </c>
      <c r="AR67" s="92">
        <f t="shared" si="36"/>
        <v>0</v>
      </c>
      <c r="AS67" s="92">
        <f t="shared" si="37"/>
        <v>0</v>
      </c>
      <c r="AT67" s="92">
        <f t="shared" si="38"/>
        <v>0</v>
      </c>
      <c r="AU67" s="92">
        <v>0</v>
      </c>
      <c r="AV67" s="92">
        <v>0</v>
      </c>
      <c r="AW67" s="92">
        <v>2.0823529411764707</v>
      </c>
      <c r="AX67" s="93">
        <v>0</v>
      </c>
      <c r="AY67" s="92">
        <f t="shared" si="7"/>
        <v>0</v>
      </c>
      <c r="AZ67" s="92">
        <f t="shared" si="8"/>
        <v>0</v>
      </c>
      <c r="BA67" s="92">
        <f t="shared" si="9"/>
        <v>0</v>
      </c>
      <c r="BB67" s="92">
        <v>0</v>
      </c>
      <c r="BC67" s="74">
        <f t="shared" si="10"/>
        <v>0</v>
      </c>
      <c r="BD67" s="74">
        <f t="shared" si="11"/>
        <v>0</v>
      </c>
      <c r="BE67" s="74">
        <f t="shared" si="12"/>
        <v>0</v>
      </c>
      <c r="BF67" s="93">
        <v>3.1799999999999997</v>
      </c>
      <c r="BG67" s="92">
        <f t="shared" si="49"/>
        <v>0</v>
      </c>
      <c r="BH67" s="92">
        <f t="shared" si="50"/>
        <v>1.7489999999999999</v>
      </c>
      <c r="BI67" s="92">
        <f t="shared" si="51"/>
        <v>1.4309999999999998</v>
      </c>
      <c r="BJ67" s="93">
        <v>0</v>
      </c>
      <c r="BK67" s="92">
        <f t="shared" si="39"/>
        <v>0</v>
      </c>
      <c r="BL67" s="92">
        <f t="shared" si="40"/>
        <v>0</v>
      </c>
      <c r="BM67" s="92">
        <f t="shared" si="41"/>
        <v>0</v>
      </c>
      <c r="BN67" s="74">
        <f t="shared" si="16"/>
        <v>0</v>
      </c>
      <c r="BO67" s="74">
        <f t="shared" si="17"/>
        <v>110.08135294117646</v>
      </c>
      <c r="BP67" s="74">
        <f t="shared" si="18"/>
        <v>63.750999999999998</v>
      </c>
      <c r="BQ67" s="92">
        <f t="shared" si="19"/>
        <v>173.83235294117645</v>
      </c>
      <c r="BR67" s="94"/>
      <c r="BS67" s="92">
        <f t="shared" si="20"/>
        <v>173.83235294117648</v>
      </c>
      <c r="BT67" s="92">
        <f t="shared" si="21"/>
        <v>0</v>
      </c>
      <c r="BU67" s="92"/>
      <c r="BV67" s="95">
        <f t="shared" si="22"/>
        <v>0</v>
      </c>
      <c r="BW67" s="95">
        <f t="shared" si="23"/>
        <v>0.63326159416611683</v>
      </c>
      <c r="BX67" s="95">
        <f t="shared" si="24"/>
        <v>0.36673840583388323</v>
      </c>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row>
    <row r="68" spans="1:140" x14ac:dyDescent="0.25">
      <c r="A68" s="72"/>
      <c r="B68" s="119">
        <v>65</v>
      </c>
      <c r="C68" s="88" t="s">
        <v>583</v>
      </c>
      <c r="D68" s="88" t="s">
        <v>382</v>
      </c>
      <c r="E68" s="73">
        <v>0</v>
      </c>
      <c r="F68" s="73">
        <v>1.35</v>
      </c>
      <c r="G68" s="73">
        <v>0</v>
      </c>
      <c r="H68" s="74">
        <v>0</v>
      </c>
      <c r="I68" s="74">
        <v>0</v>
      </c>
      <c r="J68" s="74">
        <v>0</v>
      </c>
      <c r="K68" s="75">
        <v>0</v>
      </c>
      <c r="L68" s="74">
        <f t="shared" si="42"/>
        <v>0</v>
      </c>
      <c r="M68" s="74">
        <f t="shared" si="43"/>
        <v>0</v>
      </c>
      <c r="N68" s="74">
        <v>0</v>
      </c>
      <c r="O68" s="74">
        <v>0</v>
      </c>
      <c r="P68" s="74">
        <v>0</v>
      </c>
      <c r="Q68" s="74">
        <v>53</v>
      </c>
      <c r="R68" s="74">
        <v>5.4</v>
      </c>
      <c r="S68" s="74">
        <v>0</v>
      </c>
      <c r="T68" s="74">
        <v>0</v>
      </c>
      <c r="U68" s="74">
        <v>0</v>
      </c>
      <c r="V68" s="74">
        <v>0</v>
      </c>
      <c r="W68" s="74">
        <v>1.19</v>
      </c>
      <c r="X68" s="74">
        <v>0</v>
      </c>
      <c r="Y68" s="74">
        <v>0</v>
      </c>
      <c r="Z68" s="74">
        <v>0</v>
      </c>
      <c r="AA68" s="74">
        <v>0</v>
      </c>
      <c r="AB68" s="74">
        <v>0</v>
      </c>
      <c r="AC68" s="74">
        <v>0</v>
      </c>
      <c r="AD68" s="74">
        <v>0</v>
      </c>
      <c r="AE68" s="75">
        <v>7.2</v>
      </c>
      <c r="AF68" s="74">
        <f t="shared" ref="AF68:AF99" si="52">0*AE68</f>
        <v>0</v>
      </c>
      <c r="AG68" s="74">
        <f t="shared" si="44"/>
        <v>0</v>
      </c>
      <c r="AH68" s="74">
        <f t="shared" si="45"/>
        <v>7.2</v>
      </c>
      <c r="AI68" s="75">
        <v>0</v>
      </c>
      <c r="AJ68" s="74">
        <f t="shared" si="46"/>
        <v>0</v>
      </c>
      <c r="AK68" s="74">
        <f t="shared" si="47"/>
        <v>0</v>
      </c>
      <c r="AL68" s="74">
        <f t="shared" si="48"/>
        <v>0</v>
      </c>
      <c r="AM68" s="75">
        <v>0</v>
      </c>
      <c r="AN68" s="74">
        <f t="shared" ref="AN68:AN132" si="53">0*AM68</f>
        <v>0</v>
      </c>
      <c r="AO68" s="74">
        <f t="shared" ref="AO68:AO132" si="54">0.55*AM68</f>
        <v>0</v>
      </c>
      <c r="AP68" s="74">
        <f t="shared" ref="AP68:AP132" si="55">0.45*AM68</f>
        <v>0</v>
      </c>
      <c r="AQ68" s="75">
        <v>0</v>
      </c>
      <c r="AR68" s="74">
        <f t="shared" ref="AR68:AR99" si="56">0.5*AQ68</f>
        <v>0</v>
      </c>
      <c r="AS68" s="74">
        <f t="shared" ref="AS68:AS99" si="57">0.25*AQ68</f>
        <v>0</v>
      </c>
      <c r="AT68" s="74">
        <f t="shared" ref="AT68:AT99" si="58">0.25*AQ68</f>
        <v>0</v>
      </c>
      <c r="AU68" s="74">
        <v>0</v>
      </c>
      <c r="AV68" s="74">
        <v>0</v>
      </c>
      <c r="AW68" s="74">
        <v>0</v>
      </c>
      <c r="AX68" s="75">
        <v>0</v>
      </c>
      <c r="AY68" s="74">
        <f t="shared" ref="AY68:AY132" si="59">0*AX68</f>
        <v>0</v>
      </c>
      <c r="AZ68" s="74">
        <f t="shared" ref="AZ68:AZ132" si="60">0.55*AX68</f>
        <v>0</v>
      </c>
      <c r="BA68" s="74">
        <f t="shared" ref="BA68:BA132" si="61">0.45*AX68</f>
        <v>0</v>
      </c>
      <c r="BB68" s="74">
        <v>0</v>
      </c>
      <c r="BC68" s="74">
        <f t="shared" ref="BC68:BC132" si="62">BB68*0</f>
        <v>0</v>
      </c>
      <c r="BD68" s="74">
        <f t="shared" ref="BD68:BD132" si="63">BB68*0</f>
        <v>0</v>
      </c>
      <c r="BE68" s="74">
        <f t="shared" ref="BE68:BE132" si="64">1*BB68</f>
        <v>0</v>
      </c>
      <c r="BF68" s="75">
        <v>1.6</v>
      </c>
      <c r="BG68" s="74">
        <f t="shared" si="49"/>
        <v>0</v>
      </c>
      <c r="BH68" s="74">
        <f t="shared" si="50"/>
        <v>0.88000000000000012</v>
      </c>
      <c r="BI68" s="74">
        <f t="shared" si="51"/>
        <v>0.72000000000000008</v>
      </c>
      <c r="BJ68" s="75">
        <v>0</v>
      </c>
      <c r="BK68" s="74">
        <f t="shared" ref="BK68:BK99" si="65">0*BJ68</f>
        <v>0</v>
      </c>
      <c r="BL68" s="74">
        <f t="shared" ref="BL68:BL99" si="66">0.55*BJ68</f>
        <v>0</v>
      </c>
      <c r="BM68" s="74">
        <f t="shared" ref="BM68:BM99" si="67">0.45*BJ68</f>
        <v>0</v>
      </c>
      <c r="BN68" s="74">
        <f t="shared" ref="BN68:BN132" si="68">AF68+AJ68+AN68+AR68+AY68+BC68+BG68+BK68</f>
        <v>0</v>
      </c>
      <c r="BO68" s="74">
        <f t="shared" ref="BO68:BO132" si="69">L68+O68+P68+Q68+R68+S68+T68+U68+V68+W68+X68+Y68+Z68+AA68+AB68+AG68+AK68+AO68+AS68+AW68+AZ68+BD68+BH68+BL68</f>
        <v>60.47</v>
      </c>
      <c r="BP68" s="74">
        <f t="shared" ref="BP68:BP132" si="70">E68+F68+G68+H68+I68+J68+M68+N68+AC68+AD68+AH68+AL68+AP68+AT68+AU68+AV68+BA68+BE68+BI68+BM68</f>
        <v>9.2700000000000014</v>
      </c>
      <c r="BQ68" s="74">
        <f t="shared" ref="BQ68:BQ132" si="71">BN68+BO68+BP68</f>
        <v>69.739999999999995</v>
      </c>
      <c r="BS68" s="74">
        <f t="shared" ref="BS68:BS132" si="72">SUM(E68:K68)+SUM(N68:AE68)+AI68+AM68+AQ68+AU68+AV68+AW68+AX68+BF68+BB68+BJ68</f>
        <v>69.739999999999981</v>
      </c>
      <c r="BT68" s="74">
        <f t="shared" ref="BT68:BT132" si="73">BQ68-BS68</f>
        <v>0</v>
      </c>
      <c r="BU68" s="74"/>
      <c r="BV68" s="77">
        <f t="shared" ref="BV68:BV132" si="74">IF(BN68=0,0,BN68/BQ68)</f>
        <v>0</v>
      </c>
      <c r="BW68" s="77">
        <f t="shared" ref="BW68:BW132" si="75">IF(BO68=0,0,BO68/BQ68)</f>
        <v>0.86707771723544602</v>
      </c>
      <c r="BX68" s="77">
        <f t="shared" ref="BX68:BX132" si="76">IF(BP68=0,0,BP68/BQ68)</f>
        <v>0.13292228276455409</v>
      </c>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row>
    <row r="69" spans="1:140" x14ac:dyDescent="0.25">
      <c r="A69" s="72"/>
      <c r="B69" s="89">
        <v>66</v>
      </c>
      <c r="C69" s="90" t="s">
        <v>383</v>
      </c>
      <c r="D69" s="90" t="s">
        <v>80</v>
      </c>
      <c r="E69" s="91">
        <v>0</v>
      </c>
      <c r="F69" s="91">
        <v>9.7999999999999989</v>
      </c>
      <c r="G69" s="91">
        <v>0</v>
      </c>
      <c r="H69" s="92">
        <v>0</v>
      </c>
      <c r="I69" s="92">
        <v>0</v>
      </c>
      <c r="J69" s="92">
        <v>0</v>
      </c>
      <c r="K69" s="93">
        <v>0</v>
      </c>
      <c r="L69" s="92">
        <f t="shared" ref="L69:L100" si="77">0.55*K69</f>
        <v>0</v>
      </c>
      <c r="M69" s="92">
        <f t="shared" ref="M69:M100" si="78">0.45*K69</f>
        <v>0</v>
      </c>
      <c r="N69" s="92">
        <v>0</v>
      </c>
      <c r="O69" s="92">
        <v>92</v>
      </c>
      <c r="P69" s="92">
        <v>11</v>
      </c>
      <c r="Q69" s="92">
        <v>162</v>
      </c>
      <c r="R69" s="92">
        <v>38</v>
      </c>
      <c r="S69" s="92">
        <v>31</v>
      </c>
      <c r="T69" s="92">
        <v>0</v>
      </c>
      <c r="U69" s="92">
        <v>0</v>
      </c>
      <c r="V69" s="92">
        <v>0</v>
      </c>
      <c r="W69" s="92">
        <v>36</v>
      </c>
      <c r="X69" s="92">
        <v>0</v>
      </c>
      <c r="Y69" s="92">
        <v>16</v>
      </c>
      <c r="Z69" s="92">
        <v>0</v>
      </c>
      <c r="AA69" s="92">
        <v>0</v>
      </c>
      <c r="AB69" s="92">
        <v>0</v>
      </c>
      <c r="AC69" s="92">
        <v>0</v>
      </c>
      <c r="AD69" s="92">
        <v>0</v>
      </c>
      <c r="AE69" s="93">
        <v>0</v>
      </c>
      <c r="AF69" s="92">
        <f t="shared" si="52"/>
        <v>0</v>
      </c>
      <c r="AG69" s="92">
        <f t="shared" ref="AG69:AG100" si="79">0*AE69</f>
        <v>0</v>
      </c>
      <c r="AH69" s="92">
        <f t="shared" ref="AH69:AH100" si="80">1*AE69</f>
        <v>0</v>
      </c>
      <c r="AI69" s="93">
        <v>0</v>
      </c>
      <c r="AJ69" s="92">
        <f t="shared" ref="AJ69:AJ100" si="81">0*AI69</f>
        <v>0</v>
      </c>
      <c r="AK69" s="92">
        <f t="shared" ref="AK69:AK100" si="82">0.55*AI69</f>
        <v>0</v>
      </c>
      <c r="AL69" s="92">
        <f t="shared" ref="AL69:AL100" si="83">0.45*AI69</f>
        <v>0</v>
      </c>
      <c r="AM69" s="93">
        <v>0</v>
      </c>
      <c r="AN69" s="92">
        <f t="shared" si="53"/>
        <v>0</v>
      </c>
      <c r="AO69" s="92">
        <f t="shared" si="54"/>
        <v>0</v>
      </c>
      <c r="AP69" s="92">
        <f t="shared" si="55"/>
        <v>0</v>
      </c>
      <c r="AQ69" s="93">
        <v>0</v>
      </c>
      <c r="AR69" s="92">
        <f t="shared" si="56"/>
        <v>0</v>
      </c>
      <c r="AS69" s="92">
        <f t="shared" si="57"/>
        <v>0</v>
      </c>
      <c r="AT69" s="92">
        <f t="shared" si="58"/>
        <v>0</v>
      </c>
      <c r="AU69" s="92">
        <v>0</v>
      </c>
      <c r="AV69" s="92">
        <v>0</v>
      </c>
      <c r="AW69" s="92">
        <v>0</v>
      </c>
      <c r="AX69" s="93">
        <v>0</v>
      </c>
      <c r="AY69" s="92">
        <f t="shared" si="59"/>
        <v>0</v>
      </c>
      <c r="AZ69" s="92">
        <f t="shared" si="60"/>
        <v>0</v>
      </c>
      <c r="BA69" s="92">
        <f t="shared" si="61"/>
        <v>0</v>
      </c>
      <c r="BB69" s="92">
        <v>0</v>
      </c>
      <c r="BC69" s="74">
        <f t="shared" si="62"/>
        <v>0</v>
      </c>
      <c r="BD69" s="74">
        <f t="shared" si="63"/>
        <v>0</v>
      </c>
      <c r="BE69" s="74">
        <f t="shared" si="64"/>
        <v>0</v>
      </c>
      <c r="BF69" s="93">
        <v>1</v>
      </c>
      <c r="BG69" s="92">
        <f t="shared" ref="BG69:BG100" si="84">0*BF69</f>
        <v>0</v>
      </c>
      <c r="BH69" s="92">
        <f t="shared" ref="BH69:BH100" si="85">0.55*BF69</f>
        <v>0.55000000000000004</v>
      </c>
      <c r="BI69" s="92">
        <f t="shared" ref="BI69:BI100" si="86">0.45*BF69</f>
        <v>0.45</v>
      </c>
      <c r="BJ69" s="93">
        <v>4.7457168677247008</v>
      </c>
      <c r="BK69" s="92">
        <f t="shared" si="65"/>
        <v>0</v>
      </c>
      <c r="BL69" s="92">
        <f t="shared" si="66"/>
        <v>2.6101442772485854</v>
      </c>
      <c r="BM69" s="92">
        <f t="shared" si="67"/>
        <v>2.1355725904761154</v>
      </c>
      <c r="BN69" s="74">
        <f t="shared" si="68"/>
        <v>0</v>
      </c>
      <c r="BO69" s="74">
        <f t="shared" si="69"/>
        <v>389.16014427724861</v>
      </c>
      <c r="BP69" s="74">
        <f t="shared" si="70"/>
        <v>12.385572590476114</v>
      </c>
      <c r="BQ69" s="92">
        <f t="shared" si="71"/>
        <v>401.54571686772471</v>
      </c>
      <c r="BR69" s="94"/>
      <c r="BS69" s="92">
        <f t="shared" si="72"/>
        <v>401.54571686772471</v>
      </c>
      <c r="BT69" s="92">
        <f t="shared" si="73"/>
        <v>0</v>
      </c>
      <c r="BU69" s="92"/>
      <c r="BV69" s="95">
        <f t="shared" si="74"/>
        <v>0</v>
      </c>
      <c r="BW69" s="95">
        <f t="shared" si="75"/>
        <v>0.96915526160485455</v>
      </c>
      <c r="BX69" s="95">
        <f t="shared" si="76"/>
        <v>3.0844738395145455E-2</v>
      </c>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row>
    <row r="70" spans="1:140" x14ac:dyDescent="0.25">
      <c r="A70" s="72"/>
      <c r="B70" s="89">
        <v>67</v>
      </c>
      <c r="C70" s="90" t="s">
        <v>384</v>
      </c>
      <c r="D70" s="90" t="s">
        <v>82</v>
      </c>
      <c r="E70" s="91">
        <v>0</v>
      </c>
      <c r="F70" s="91">
        <v>1.77</v>
      </c>
      <c r="G70" s="91">
        <v>0</v>
      </c>
      <c r="H70" s="92">
        <v>22</v>
      </c>
      <c r="I70" s="92">
        <v>0</v>
      </c>
      <c r="J70" s="92">
        <v>0</v>
      </c>
      <c r="K70" s="93">
        <v>0</v>
      </c>
      <c r="L70" s="92">
        <f t="shared" si="77"/>
        <v>0</v>
      </c>
      <c r="M70" s="92">
        <f t="shared" si="78"/>
        <v>0</v>
      </c>
      <c r="N70" s="92">
        <v>7.7</v>
      </c>
      <c r="O70" s="92">
        <v>0</v>
      </c>
      <c r="P70" s="92">
        <v>118</v>
      </c>
      <c r="Q70" s="92">
        <v>761</v>
      </c>
      <c r="R70" s="92">
        <v>20</v>
      </c>
      <c r="S70" s="92">
        <v>0</v>
      </c>
      <c r="T70" s="92">
        <v>0</v>
      </c>
      <c r="U70" s="92">
        <v>0</v>
      </c>
      <c r="V70" s="92">
        <v>23</v>
      </c>
      <c r="W70" s="92">
        <v>0</v>
      </c>
      <c r="X70" s="92">
        <v>0</v>
      </c>
      <c r="Y70" s="92">
        <v>0</v>
      </c>
      <c r="Z70" s="92">
        <v>0</v>
      </c>
      <c r="AA70" s="92">
        <v>0</v>
      </c>
      <c r="AB70" s="92">
        <v>0</v>
      </c>
      <c r="AC70" s="92">
        <v>0</v>
      </c>
      <c r="AD70" s="92">
        <v>0</v>
      </c>
      <c r="AE70" s="93">
        <v>162</v>
      </c>
      <c r="AF70" s="92">
        <f t="shared" si="52"/>
        <v>0</v>
      </c>
      <c r="AG70" s="92">
        <f t="shared" si="79"/>
        <v>0</v>
      </c>
      <c r="AH70" s="92">
        <f t="shared" si="80"/>
        <v>162</v>
      </c>
      <c r="AI70" s="93">
        <v>0</v>
      </c>
      <c r="AJ70" s="92">
        <f t="shared" si="81"/>
        <v>0</v>
      </c>
      <c r="AK70" s="92">
        <f t="shared" si="82"/>
        <v>0</v>
      </c>
      <c r="AL70" s="92">
        <f t="shared" si="83"/>
        <v>0</v>
      </c>
      <c r="AM70" s="93">
        <v>0</v>
      </c>
      <c r="AN70" s="92">
        <f t="shared" si="53"/>
        <v>0</v>
      </c>
      <c r="AO70" s="92">
        <f t="shared" si="54"/>
        <v>0</v>
      </c>
      <c r="AP70" s="92">
        <f t="shared" si="55"/>
        <v>0</v>
      </c>
      <c r="AQ70" s="93">
        <v>0</v>
      </c>
      <c r="AR70" s="92">
        <f t="shared" si="56"/>
        <v>0</v>
      </c>
      <c r="AS70" s="92">
        <f t="shared" si="57"/>
        <v>0</v>
      </c>
      <c r="AT70" s="92">
        <f t="shared" si="58"/>
        <v>0</v>
      </c>
      <c r="AU70" s="92">
        <v>0</v>
      </c>
      <c r="AV70" s="92">
        <v>0</v>
      </c>
      <c r="AW70" s="92">
        <v>0</v>
      </c>
      <c r="AX70" s="93">
        <v>0</v>
      </c>
      <c r="AY70" s="92">
        <f t="shared" si="59"/>
        <v>0</v>
      </c>
      <c r="AZ70" s="92">
        <f t="shared" si="60"/>
        <v>0</v>
      </c>
      <c r="BA70" s="92">
        <f t="shared" si="61"/>
        <v>0</v>
      </c>
      <c r="BB70" s="92">
        <v>0</v>
      </c>
      <c r="BC70" s="74">
        <f t="shared" si="62"/>
        <v>0</v>
      </c>
      <c r="BD70" s="74">
        <f t="shared" si="63"/>
        <v>0</v>
      </c>
      <c r="BE70" s="74">
        <f t="shared" si="64"/>
        <v>0</v>
      </c>
      <c r="BF70" s="93">
        <v>14.31</v>
      </c>
      <c r="BG70" s="92">
        <f t="shared" si="84"/>
        <v>0</v>
      </c>
      <c r="BH70" s="92">
        <f t="shared" si="85"/>
        <v>7.8705000000000007</v>
      </c>
      <c r="BI70" s="92">
        <f t="shared" si="86"/>
        <v>6.4395000000000007</v>
      </c>
      <c r="BJ70" s="93">
        <v>12.086431406946009</v>
      </c>
      <c r="BK70" s="92">
        <f t="shared" si="65"/>
        <v>0</v>
      </c>
      <c r="BL70" s="92">
        <f t="shared" si="66"/>
        <v>6.6475372738203049</v>
      </c>
      <c r="BM70" s="92">
        <f t="shared" si="67"/>
        <v>5.4388941331257037</v>
      </c>
      <c r="BN70" s="74">
        <f t="shared" si="68"/>
        <v>0</v>
      </c>
      <c r="BO70" s="74">
        <f t="shared" si="69"/>
        <v>936.51803727382025</v>
      </c>
      <c r="BP70" s="74">
        <f t="shared" si="70"/>
        <v>205.34839413312571</v>
      </c>
      <c r="BQ70" s="92">
        <f t="shared" si="71"/>
        <v>1141.866431406946</v>
      </c>
      <c r="BR70" s="94"/>
      <c r="BS70" s="92">
        <f t="shared" si="72"/>
        <v>1141.866431406946</v>
      </c>
      <c r="BT70" s="92">
        <f t="shared" si="73"/>
        <v>0</v>
      </c>
      <c r="BU70" s="92"/>
      <c r="BV70" s="95">
        <f t="shared" si="74"/>
        <v>0</v>
      </c>
      <c r="BW70" s="95">
        <f t="shared" si="75"/>
        <v>0.82016426047299895</v>
      </c>
      <c r="BX70" s="95">
        <f t="shared" si="76"/>
        <v>0.17983573952700099</v>
      </c>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row>
    <row r="71" spans="1:140" x14ac:dyDescent="0.25">
      <c r="A71" s="72"/>
      <c r="B71" s="89">
        <v>68</v>
      </c>
      <c r="C71" s="90" t="s">
        <v>695</v>
      </c>
      <c r="D71" s="90" t="s">
        <v>81</v>
      </c>
      <c r="E71" s="91">
        <v>0</v>
      </c>
      <c r="F71" s="91">
        <v>0.44</v>
      </c>
      <c r="G71" s="91">
        <v>0</v>
      </c>
      <c r="H71" s="92">
        <v>0</v>
      </c>
      <c r="I71" s="92">
        <v>266</v>
      </c>
      <c r="J71" s="92">
        <v>0</v>
      </c>
      <c r="K71" s="93">
        <v>0</v>
      </c>
      <c r="L71" s="92">
        <f t="shared" si="77"/>
        <v>0</v>
      </c>
      <c r="M71" s="92">
        <f t="shared" si="78"/>
        <v>0</v>
      </c>
      <c r="N71" s="92">
        <v>4.2300000000000004</v>
      </c>
      <c r="O71" s="92">
        <v>104</v>
      </c>
      <c r="P71" s="92">
        <v>0</v>
      </c>
      <c r="Q71" s="92">
        <v>0</v>
      </c>
      <c r="R71" s="92">
        <v>0</v>
      </c>
      <c r="S71" s="92">
        <v>0</v>
      </c>
      <c r="T71" s="92">
        <v>0</v>
      </c>
      <c r="U71" s="92">
        <v>0</v>
      </c>
      <c r="V71" s="92">
        <v>277</v>
      </c>
      <c r="W71" s="92">
        <v>32</v>
      </c>
      <c r="X71" s="92">
        <v>0</v>
      </c>
      <c r="Y71" s="92">
        <v>0</v>
      </c>
      <c r="Z71" s="92">
        <v>0</v>
      </c>
      <c r="AA71" s="92">
        <v>0</v>
      </c>
      <c r="AB71" s="92">
        <v>0</v>
      </c>
      <c r="AC71" s="92">
        <v>0</v>
      </c>
      <c r="AD71" s="92">
        <v>0</v>
      </c>
      <c r="AE71" s="93">
        <v>0</v>
      </c>
      <c r="AF71" s="92">
        <f t="shared" si="52"/>
        <v>0</v>
      </c>
      <c r="AG71" s="92">
        <f t="shared" si="79"/>
        <v>0</v>
      </c>
      <c r="AH71" s="92">
        <f t="shared" si="80"/>
        <v>0</v>
      </c>
      <c r="AI71" s="93">
        <v>339</v>
      </c>
      <c r="AJ71" s="92">
        <f t="shared" si="81"/>
        <v>0</v>
      </c>
      <c r="AK71" s="92">
        <f t="shared" si="82"/>
        <v>186.45000000000002</v>
      </c>
      <c r="AL71" s="92">
        <f t="shared" si="83"/>
        <v>152.55000000000001</v>
      </c>
      <c r="AM71" s="93">
        <v>0</v>
      </c>
      <c r="AN71" s="92">
        <f t="shared" si="53"/>
        <v>0</v>
      </c>
      <c r="AO71" s="92">
        <f t="shared" si="54"/>
        <v>0</v>
      </c>
      <c r="AP71" s="92">
        <f t="shared" si="55"/>
        <v>0</v>
      </c>
      <c r="AQ71" s="93">
        <v>91</v>
      </c>
      <c r="AR71" s="92">
        <f t="shared" si="56"/>
        <v>45.5</v>
      </c>
      <c r="AS71" s="92">
        <f t="shared" si="57"/>
        <v>22.75</v>
      </c>
      <c r="AT71" s="92">
        <f t="shared" si="58"/>
        <v>22.75</v>
      </c>
      <c r="AU71" s="92">
        <v>0</v>
      </c>
      <c r="AV71" s="92">
        <v>0</v>
      </c>
      <c r="AW71" s="92">
        <v>34.858823529411765</v>
      </c>
      <c r="AX71" s="93">
        <v>0</v>
      </c>
      <c r="AY71" s="92">
        <f t="shared" si="59"/>
        <v>0</v>
      </c>
      <c r="AZ71" s="92">
        <f t="shared" si="60"/>
        <v>0</v>
      </c>
      <c r="BA71" s="92">
        <f t="shared" si="61"/>
        <v>0</v>
      </c>
      <c r="BB71" s="92">
        <v>0</v>
      </c>
      <c r="BC71" s="74">
        <f t="shared" si="62"/>
        <v>0</v>
      </c>
      <c r="BD71" s="74">
        <f t="shared" si="63"/>
        <v>0</v>
      </c>
      <c r="BE71" s="74">
        <f t="shared" si="64"/>
        <v>0</v>
      </c>
      <c r="BF71" s="93">
        <v>27</v>
      </c>
      <c r="BG71" s="92">
        <f t="shared" si="84"/>
        <v>0</v>
      </c>
      <c r="BH71" s="92">
        <f t="shared" si="85"/>
        <v>14.850000000000001</v>
      </c>
      <c r="BI71" s="92">
        <f t="shared" si="86"/>
        <v>12.15</v>
      </c>
      <c r="BJ71" s="93">
        <v>0</v>
      </c>
      <c r="BK71" s="92">
        <f t="shared" si="65"/>
        <v>0</v>
      </c>
      <c r="BL71" s="92">
        <f t="shared" si="66"/>
        <v>0</v>
      </c>
      <c r="BM71" s="92">
        <f t="shared" si="67"/>
        <v>0</v>
      </c>
      <c r="BN71" s="74">
        <f t="shared" si="68"/>
        <v>45.5</v>
      </c>
      <c r="BO71" s="74">
        <f t="shared" si="69"/>
        <v>671.90882352941185</v>
      </c>
      <c r="BP71" s="74">
        <f t="shared" si="70"/>
        <v>458.12</v>
      </c>
      <c r="BQ71" s="92">
        <f t="shared" si="71"/>
        <v>1175.528823529412</v>
      </c>
      <c r="BR71" s="94"/>
      <c r="BS71" s="92">
        <f t="shared" si="72"/>
        <v>1175.5288235294117</v>
      </c>
      <c r="BT71" s="92">
        <f t="shared" si="73"/>
        <v>0</v>
      </c>
      <c r="BU71" s="92"/>
      <c r="BV71" s="95">
        <f t="shared" si="74"/>
        <v>3.8705984140304309E-2</v>
      </c>
      <c r="BW71" s="95">
        <f t="shared" si="75"/>
        <v>0.57158004982988875</v>
      </c>
      <c r="BX71" s="95">
        <f t="shared" si="76"/>
        <v>0.38971396602980679</v>
      </c>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row>
    <row r="72" spans="1:140" x14ac:dyDescent="0.25">
      <c r="A72" s="72"/>
      <c r="B72" s="119">
        <v>69</v>
      </c>
      <c r="C72" s="88" t="s">
        <v>385</v>
      </c>
      <c r="D72" s="88" t="s">
        <v>83</v>
      </c>
      <c r="E72" s="73">
        <v>0</v>
      </c>
      <c r="F72" s="73">
        <v>1.75</v>
      </c>
      <c r="G72" s="73">
        <v>0</v>
      </c>
      <c r="H72" s="74">
        <v>0</v>
      </c>
      <c r="I72" s="74">
        <v>0</v>
      </c>
      <c r="J72" s="74">
        <v>0</v>
      </c>
      <c r="K72" s="75">
        <v>0</v>
      </c>
      <c r="L72" s="74">
        <f t="shared" si="77"/>
        <v>0</v>
      </c>
      <c r="M72" s="74">
        <f t="shared" si="78"/>
        <v>0</v>
      </c>
      <c r="N72" s="74">
        <v>0</v>
      </c>
      <c r="O72" s="74">
        <v>0</v>
      </c>
      <c r="P72" s="74">
        <v>4.03</v>
      </c>
      <c r="Q72" s="74">
        <v>16.32</v>
      </c>
      <c r="R72" s="74">
        <v>13.98</v>
      </c>
      <c r="S72" s="74">
        <v>47</v>
      </c>
      <c r="T72" s="74">
        <v>0</v>
      </c>
      <c r="U72" s="74">
        <v>0</v>
      </c>
      <c r="V72" s="74">
        <v>8.8000000000000007</v>
      </c>
      <c r="W72" s="74">
        <v>0</v>
      </c>
      <c r="X72" s="74">
        <v>0</v>
      </c>
      <c r="Y72" s="74">
        <v>0</v>
      </c>
      <c r="Z72" s="74">
        <v>0</v>
      </c>
      <c r="AA72" s="74">
        <v>0</v>
      </c>
      <c r="AB72" s="74">
        <v>0</v>
      </c>
      <c r="AC72" s="74">
        <v>6.33</v>
      </c>
      <c r="AD72" s="74">
        <v>0</v>
      </c>
      <c r="AE72" s="75">
        <v>15.91</v>
      </c>
      <c r="AF72" s="74">
        <f t="shared" si="52"/>
        <v>0</v>
      </c>
      <c r="AG72" s="74">
        <f t="shared" si="79"/>
        <v>0</v>
      </c>
      <c r="AH72" s="74">
        <f t="shared" si="80"/>
        <v>15.91</v>
      </c>
      <c r="AI72" s="75">
        <v>0</v>
      </c>
      <c r="AJ72" s="74">
        <f t="shared" si="81"/>
        <v>0</v>
      </c>
      <c r="AK72" s="74">
        <f t="shared" si="82"/>
        <v>0</v>
      </c>
      <c r="AL72" s="74">
        <f t="shared" si="83"/>
        <v>0</v>
      </c>
      <c r="AM72" s="75">
        <v>0</v>
      </c>
      <c r="AN72" s="74">
        <f t="shared" si="53"/>
        <v>0</v>
      </c>
      <c r="AO72" s="74">
        <f t="shared" si="54"/>
        <v>0</v>
      </c>
      <c r="AP72" s="74">
        <f t="shared" si="55"/>
        <v>0</v>
      </c>
      <c r="AQ72" s="75">
        <v>13.04</v>
      </c>
      <c r="AR72" s="74">
        <f t="shared" si="56"/>
        <v>6.52</v>
      </c>
      <c r="AS72" s="74">
        <f t="shared" si="57"/>
        <v>3.26</v>
      </c>
      <c r="AT72" s="74">
        <f t="shared" si="58"/>
        <v>3.26</v>
      </c>
      <c r="AU72" s="74">
        <v>0</v>
      </c>
      <c r="AV72" s="74">
        <v>0</v>
      </c>
      <c r="AW72" s="74">
        <v>0</v>
      </c>
      <c r="AX72" s="75">
        <v>0</v>
      </c>
      <c r="AY72" s="74">
        <f t="shared" si="59"/>
        <v>0</v>
      </c>
      <c r="AZ72" s="74">
        <f t="shared" si="60"/>
        <v>0</v>
      </c>
      <c r="BA72" s="74">
        <f t="shared" si="61"/>
        <v>0</v>
      </c>
      <c r="BB72" s="74">
        <v>0</v>
      </c>
      <c r="BC72" s="74">
        <f t="shared" si="62"/>
        <v>0</v>
      </c>
      <c r="BD72" s="74">
        <f t="shared" si="63"/>
        <v>0</v>
      </c>
      <c r="BE72" s="74">
        <f t="shared" si="64"/>
        <v>0</v>
      </c>
      <c r="BF72" s="75">
        <v>3.57</v>
      </c>
      <c r="BG72" s="74">
        <f t="shared" si="84"/>
        <v>0</v>
      </c>
      <c r="BH72" s="74">
        <f t="shared" si="85"/>
        <v>1.9635</v>
      </c>
      <c r="BI72" s="74">
        <f t="shared" si="86"/>
        <v>1.6065</v>
      </c>
      <c r="BJ72" s="75">
        <v>0</v>
      </c>
      <c r="BK72" s="74">
        <f t="shared" si="65"/>
        <v>0</v>
      </c>
      <c r="BL72" s="74">
        <f t="shared" si="66"/>
        <v>0</v>
      </c>
      <c r="BM72" s="74">
        <f t="shared" si="67"/>
        <v>0</v>
      </c>
      <c r="BN72" s="74">
        <f t="shared" si="68"/>
        <v>6.52</v>
      </c>
      <c r="BO72" s="74">
        <f t="shared" si="69"/>
        <v>95.353499999999997</v>
      </c>
      <c r="BP72" s="74">
        <f t="shared" si="70"/>
        <v>28.8565</v>
      </c>
      <c r="BQ72" s="74">
        <f t="shared" si="71"/>
        <v>130.72999999999999</v>
      </c>
      <c r="BS72" s="74">
        <f t="shared" si="72"/>
        <v>130.72999999999999</v>
      </c>
      <c r="BT72" s="74">
        <f t="shared" si="73"/>
        <v>0</v>
      </c>
      <c r="BU72" s="74"/>
      <c r="BV72" s="77">
        <f t="shared" si="74"/>
        <v>4.9873785665111296E-2</v>
      </c>
      <c r="BW72" s="77">
        <f t="shared" si="75"/>
        <v>0.72939264132180837</v>
      </c>
      <c r="BX72" s="77">
        <f t="shared" si="76"/>
        <v>0.22073357301308041</v>
      </c>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row>
    <row r="73" spans="1:140" x14ac:dyDescent="0.25">
      <c r="A73" s="72"/>
      <c r="B73" s="119">
        <v>70</v>
      </c>
      <c r="C73" s="88" t="s">
        <v>386</v>
      </c>
      <c r="D73" s="88" t="s">
        <v>84</v>
      </c>
      <c r="E73" s="73">
        <v>0</v>
      </c>
      <c r="F73" s="73">
        <v>0.79</v>
      </c>
      <c r="G73" s="73">
        <v>0</v>
      </c>
      <c r="H73" s="74">
        <v>0</v>
      </c>
      <c r="I73" s="74">
        <v>3.44</v>
      </c>
      <c r="J73" s="74">
        <v>0</v>
      </c>
      <c r="K73" s="75">
        <v>0</v>
      </c>
      <c r="L73" s="74">
        <f t="shared" si="77"/>
        <v>0</v>
      </c>
      <c r="M73" s="74">
        <f t="shared" si="78"/>
        <v>0</v>
      </c>
      <c r="N73" s="74">
        <v>0</v>
      </c>
      <c r="O73" s="74">
        <v>0</v>
      </c>
      <c r="P73" s="74">
        <v>0</v>
      </c>
      <c r="Q73" s="74">
        <v>45</v>
      </c>
      <c r="R73" s="74">
        <v>0</v>
      </c>
      <c r="S73" s="74">
        <v>32</v>
      </c>
      <c r="T73" s="74">
        <v>0</v>
      </c>
      <c r="U73" s="74">
        <v>0</v>
      </c>
      <c r="V73" s="74">
        <v>12.39</v>
      </c>
      <c r="W73" s="74">
        <v>0</v>
      </c>
      <c r="X73" s="74">
        <v>0</v>
      </c>
      <c r="Y73" s="74">
        <v>0</v>
      </c>
      <c r="Z73" s="74">
        <v>0</v>
      </c>
      <c r="AA73" s="74">
        <v>0</v>
      </c>
      <c r="AB73" s="74">
        <v>0</v>
      </c>
      <c r="AC73" s="74">
        <v>0</v>
      </c>
      <c r="AD73" s="74">
        <v>0</v>
      </c>
      <c r="AE73" s="75">
        <v>0</v>
      </c>
      <c r="AF73" s="74">
        <f t="shared" si="52"/>
        <v>0</v>
      </c>
      <c r="AG73" s="74">
        <f t="shared" si="79"/>
        <v>0</v>
      </c>
      <c r="AH73" s="74">
        <f t="shared" si="80"/>
        <v>0</v>
      </c>
      <c r="AI73" s="75">
        <v>0</v>
      </c>
      <c r="AJ73" s="74">
        <f t="shared" si="81"/>
        <v>0</v>
      </c>
      <c r="AK73" s="74">
        <f t="shared" si="82"/>
        <v>0</v>
      </c>
      <c r="AL73" s="74">
        <f t="shared" si="83"/>
        <v>0</v>
      </c>
      <c r="AM73" s="75">
        <v>0</v>
      </c>
      <c r="AN73" s="74">
        <f t="shared" si="53"/>
        <v>0</v>
      </c>
      <c r="AO73" s="74">
        <f t="shared" si="54"/>
        <v>0</v>
      </c>
      <c r="AP73" s="74">
        <f t="shared" si="55"/>
        <v>0</v>
      </c>
      <c r="AQ73" s="75">
        <v>0</v>
      </c>
      <c r="AR73" s="74">
        <f t="shared" si="56"/>
        <v>0</v>
      </c>
      <c r="AS73" s="74">
        <f t="shared" si="57"/>
        <v>0</v>
      </c>
      <c r="AT73" s="74">
        <f t="shared" si="58"/>
        <v>0</v>
      </c>
      <c r="AU73" s="74">
        <v>0</v>
      </c>
      <c r="AV73" s="74">
        <v>0</v>
      </c>
      <c r="AW73" s="74">
        <v>0</v>
      </c>
      <c r="AX73" s="75">
        <v>0</v>
      </c>
      <c r="AY73" s="74">
        <f t="shared" si="59"/>
        <v>0</v>
      </c>
      <c r="AZ73" s="74">
        <f t="shared" si="60"/>
        <v>0</v>
      </c>
      <c r="BA73" s="74">
        <f t="shared" si="61"/>
        <v>0</v>
      </c>
      <c r="BB73" s="74">
        <v>0</v>
      </c>
      <c r="BC73" s="74">
        <f t="shared" si="62"/>
        <v>0</v>
      </c>
      <c r="BD73" s="74">
        <f t="shared" si="63"/>
        <v>0</v>
      </c>
      <c r="BE73" s="74">
        <f t="shared" si="64"/>
        <v>0</v>
      </c>
      <c r="BF73" s="75">
        <v>1.43</v>
      </c>
      <c r="BG73" s="74">
        <f t="shared" si="84"/>
        <v>0</v>
      </c>
      <c r="BH73" s="74">
        <f t="shared" si="85"/>
        <v>0.78649999999999998</v>
      </c>
      <c r="BI73" s="74">
        <f t="shared" si="86"/>
        <v>0.64349999999999996</v>
      </c>
      <c r="BJ73" s="75">
        <v>0</v>
      </c>
      <c r="BK73" s="74">
        <f t="shared" si="65"/>
        <v>0</v>
      </c>
      <c r="BL73" s="74">
        <f t="shared" si="66"/>
        <v>0</v>
      </c>
      <c r="BM73" s="74">
        <f t="shared" si="67"/>
        <v>0</v>
      </c>
      <c r="BN73" s="74">
        <f t="shared" si="68"/>
        <v>0</v>
      </c>
      <c r="BO73" s="74">
        <f t="shared" si="69"/>
        <v>90.176500000000004</v>
      </c>
      <c r="BP73" s="74">
        <f t="shared" si="70"/>
        <v>4.8734999999999999</v>
      </c>
      <c r="BQ73" s="74">
        <f t="shared" si="71"/>
        <v>95.050000000000011</v>
      </c>
      <c r="BS73" s="74">
        <f t="shared" si="72"/>
        <v>95.050000000000011</v>
      </c>
      <c r="BT73" s="74">
        <f t="shared" si="73"/>
        <v>0</v>
      </c>
      <c r="BU73" s="74"/>
      <c r="BV73" s="77">
        <f t="shared" si="74"/>
        <v>0</v>
      </c>
      <c r="BW73" s="77">
        <f t="shared" si="75"/>
        <v>0.94872698579694892</v>
      </c>
      <c r="BX73" s="77">
        <f t="shared" si="76"/>
        <v>5.1273014203051019E-2</v>
      </c>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row>
    <row r="74" spans="1:140" x14ac:dyDescent="0.25">
      <c r="A74" s="80" t="s">
        <v>582</v>
      </c>
      <c r="B74" s="120">
        <v>71</v>
      </c>
      <c r="C74" s="81" t="s">
        <v>387</v>
      </c>
      <c r="D74" s="81" t="s">
        <v>85</v>
      </c>
      <c r="E74" s="82">
        <v>0</v>
      </c>
      <c r="F74" s="82">
        <v>0</v>
      </c>
      <c r="G74" s="82">
        <v>0</v>
      </c>
      <c r="H74" s="83">
        <v>0</v>
      </c>
      <c r="I74" s="83">
        <v>0</v>
      </c>
      <c r="J74" s="83">
        <v>0</v>
      </c>
      <c r="K74" s="84">
        <v>0</v>
      </c>
      <c r="L74" s="83">
        <f t="shared" si="77"/>
        <v>0</v>
      </c>
      <c r="M74" s="83">
        <f t="shared" si="78"/>
        <v>0</v>
      </c>
      <c r="N74" s="83">
        <v>0</v>
      </c>
      <c r="O74" s="83">
        <v>0</v>
      </c>
      <c r="P74" s="83">
        <v>0</v>
      </c>
      <c r="Q74" s="83">
        <v>0</v>
      </c>
      <c r="R74" s="83">
        <v>0</v>
      </c>
      <c r="S74" s="83">
        <v>0</v>
      </c>
      <c r="T74" s="83">
        <v>0</v>
      </c>
      <c r="U74" s="83">
        <v>0</v>
      </c>
      <c r="V74" s="83">
        <v>0</v>
      </c>
      <c r="W74" s="83">
        <v>0</v>
      </c>
      <c r="X74" s="83">
        <v>0</v>
      </c>
      <c r="Y74" s="83">
        <v>0</v>
      </c>
      <c r="Z74" s="83">
        <v>0</v>
      </c>
      <c r="AA74" s="83">
        <v>0</v>
      </c>
      <c r="AB74" s="83">
        <v>0</v>
      </c>
      <c r="AC74" s="83">
        <v>0</v>
      </c>
      <c r="AD74" s="83">
        <v>0</v>
      </c>
      <c r="AE74" s="84">
        <v>0</v>
      </c>
      <c r="AF74" s="83">
        <f t="shared" si="52"/>
        <v>0</v>
      </c>
      <c r="AG74" s="83">
        <f t="shared" si="79"/>
        <v>0</v>
      </c>
      <c r="AH74" s="83">
        <f t="shared" si="80"/>
        <v>0</v>
      </c>
      <c r="AI74" s="84">
        <v>0</v>
      </c>
      <c r="AJ74" s="83">
        <f t="shared" si="81"/>
        <v>0</v>
      </c>
      <c r="AK74" s="83">
        <f t="shared" si="82"/>
        <v>0</v>
      </c>
      <c r="AL74" s="83">
        <f t="shared" si="83"/>
        <v>0</v>
      </c>
      <c r="AM74" s="84">
        <v>0</v>
      </c>
      <c r="AN74" s="83">
        <f t="shared" si="53"/>
        <v>0</v>
      </c>
      <c r="AO74" s="83">
        <f t="shared" si="54"/>
        <v>0</v>
      </c>
      <c r="AP74" s="83">
        <f t="shared" si="55"/>
        <v>0</v>
      </c>
      <c r="AQ74" s="84">
        <v>0</v>
      </c>
      <c r="AR74" s="83">
        <f t="shared" si="56"/>
        <v>0</v>
      </c>
      <c r="AS74" s="83">
        <f t="shared" si="57"/>
        <v>0</v>
      </c>
      <c r="AT74" s="83">
        <f t="shared" si="58"/>
        <v>0</v>
      </c>
      <c r="AU74" s="83">
        <v>0</v>
      </c>
      <c r="AV74" s="83">
        <v>0</v>
      </c>
      <c r="AW74" s="83">
        <v>0</v>
      </c>
      <c r="AX74" s="84">
        <v>0</v>
      </c>
      <c r="AY74" s="83">
        <f t="shared" si="59"/>
        <v>0</v>
      </c>
      <c r="AZ74" s="83">
        <f t="shared" si="60"/>
        <v>0</v>
      </c>
      <c r="BA74" s="83">
        <f t="shared" si="61"/>
        <v>0</v>
      </c>
      <c r="BB74" s="83">
        <v>0</v>
      </c>
      <c r="BC74" s="83">
        <f t="shared" si="62"/>
        <v>0</v>
      </c>
      <c r="BD74" s="83">
        <f t="shared" si="63"/>
        <v>0</v>
      </c>
      <c r="BE74" s="83">
        <f t="shared" si="64"/>
        <v>0</v>
      </c>
      <c r="BF74" s="84">
        <v>0</v>
      </c>
      <c r="BG74" s="83">
        <f t="shared" si="84"/>
        <v>0</v>
      </c>
      <c r="BH74" s="83">
        <f t="shared" si="85"/>
        <v>0</v>
      </c>
      <c r="BI74" s="83">
        <f t="shared" si="86"/>
        <v>0</v>
      </c>
      <c r="BJ74" s="84">
        <v>0</v>
      </c>
      <c r="BK74" s="83">
        <f t="shared" si="65"/>
        <v>0</v>
      </c>
      <c r="BL74" s="83">
        <f t="shared" si="66"/>
        <v>0</v>
      </c>
      <c r="BM74" s="83">
        <f t="shared" si="67"/>
        <v>0</v>
      </c>
      <c r="BN74" s="83">
        <f t="shared" si="68"/>
        <v>0</v>
      </c>
      <c r="BO74" s="83">
        <f t="shared" si="69"/>
        <v>0</v>
      </c>
      <c r="BP74" s="83">
        <f t="shared" si="70"/>
        <v>0</v>
      </c>
      <c r="BQ74" s="83">
        <f t="shared" si="71"/>
        <v>0</v>
      </c>
      <c r="BR74" s="85"/>
      <c r="BS74" s="83">
        <f t="shared" si="72"/>
        <v>0</v>
      </c>
      <c r="BT74" s="83">
        <f t="shared" si="73"/>
        <v>0</v>
      </c>
      <c r="BU74" s="83"/>
      <c r="BV74" s="86">
        <f t="shared" si="74"/>
        <v>0</v>
      </c>
      <c r="BW74" s="86">
        <f t="shared" si="75"/>
        <v>0</v>
      </c>
      <c r="BX74" s="86">
        <f t="shared" si="76"/>
        <v>0</v>
      </c>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row>
    <row r="75" spans="1:140" x14ac:dyDescent="0.25">
      <c r="A75" s="72"/>
      <c r="B75" s="89">
        <v>72</v>
      </c>
      <c r="C75" s="90" t="s">
        <v>365</v>
      </c>
      <c r="D75" s="90" t="s">
        <v>9</v>
      </c>
      <c r="E75" s="91">
        <v>0</v>
      </c>
      <c r="F75" s="91">
        <v>5.3</v>
      </c>
      <c r="G75" s="91">
        <v>0</v>
      </c>
      <c r="H75" s="92">
        <v>0</v>
      </c>
      <c r="I75" s="92">
        <v>12.37</v>
      </c>
      <c r="J75" s="92">
        <v>0</v>
      </c>
      <c r="K75" s="93">
        <v>0</v>
      </c>
      <c r="L75" s="92">
        <f t="shared" si="77"/>
        <v>0</v>
      </c>
      <c r="M75" s="92">
        <f t="shared" si="78"/>
        <v>0</v>
      </c>
      <c r="N75" s="92">
        <v>0.72</v>
      </c>
      <c r="O75" s="92">
        <v>55</v>
      </c>
      <c r="P75" s="92">
        <v>40</v>
      </c>
      <c r="Q75" s="92">
        <v>164</v>
      </c>
      <c r="R75" s="92">
        <v>32</v>
      </c>
      <c r="S75" s="92">
        <v>94</v>
      </c>
      <c r="T75" s="92">
        <v>0</v>
      </c>
      <c r="U75" s="92">
        <v>0</v>
      </c>
      <c r="V75" s="92">
        <v>0</v>
      </c>
      <c r="W75" s="92">
        <v>25</v>
      </c>
      <c r="X75" s="92">
        <v>0</v>
      </c>
      <c r="Y75" s="92">
        <v>0</v>
      </c>
      <c r="Z75" s="92">
        <v>0</v>
      </c>
      <c r="AA75" s="92">
        <v>0</v>
      </c>
      <c r="AB75" s="92">
        <v>0</v>
      </c>
      <c r="AC75" s="92">
        <v>0</v>
      </c>
      <c r="AD75" s="92">
        <v>0</v>
      </c>
      <c r="AE75" s="93">
        <v>82</v>
      </c>
      <c r="AF75" s="92">
        <f t="shared" si="52"/>
        <v>0</v>
      </c>
      <c r="AG75" s="92">
        <f t="shared" si="79"/>
        <v>0</v>
      </c>
      <c r="AH75" s="92">
        <f t="shared" si="80"/>
        <v>82</v>
      </c>
      <c r="AI75" s="93">
        <v>0</v>
      </c>
      <c r="AJ75" s="92">
        <f t="shared" si="81"/>
        <v>0</v>
      </c>
      <c r="AK75" s="92">
        <f t="shared" si="82"/>
        <v>0</v>
      </c>
      <c r="AL75" s="92">
        <f t="shared" si="83"/>
        <v>0</v>
      </c>
      <c r="AM75" s="93">
        <v>0</v>
      </c>
      <c r="AN75" s="92">
        <f t="shared" si="53"/>
        <v>0</v>
      </c>
      <c r="AO75" s="92">
        <f t="shared" si="54"/>
        <v>0</v>
      </c>
      <c r="AP75" s="92">
        <f t="shared" si="55"/>
        <v>0</v>
      </c>
      <c r="AQ75" s="93">
        <v>0.5</v>
      </c>
      <c r="AR75" s="92">
        <f t="shared" si="56"/>
        <v>0.25</v>
      </c>
      <c r="AS75" s="92">
        <f t="shared" si="57"/>
        <v>0.125</v>
      </c>
      <c r="AT75" s="92">
        <f t="shared" si="58"/>
        <v>0.125</v>
      </c>
      <c r="AU75" s="92">
        <v>0</v>
      </c>
      <c r="AV75" s="92">
        <v>0</v>
      </c>
      <c r="AW75" s="92">
        <v>0</v>
      </c>
      <c r="AX75" s="93">
        <v>0</v>
      </c>
      <c r="AY75" s="92">
        <f t="shared" si="59"/>
        <v>0</v>
      </c>
      <c r="AZ75" s="92">
        <f t="shared" si="60"/>
        <v>0</v>
      </c>
      <c r="BA75" s="92">
        <f t="shared" si="61"/>
        <v>0</v>
      </c>
      <c r="BB75" s="92">
        <v>0</v>
      </c>
      <c r="BC75" s="74">
        <f t="shared" si="62"/>
        <v>0</v>
      </c>
      <c r="BD75" s="74">
        <f t="shared" si="63"/>
        <v>0</v>
      </c>
      <c r="BE75" s="74">
        <f t="shared" si="64"/>
        <v>0</v>
      </c>
      <c r="BF75" s="93">
        <v>1.1599999999999999</v>
      </c>
      <c r="BG75" s="92">
        <f t="shared" si="84"/>
        <v>0</v>
      </c>
      <c r="BH75" s="92">
        <f t="shared" si="85"/>
        <v>0.63800000000000001</v>
      </c>
      <c r="BI75" s="92">
        <f t="shared" si="86"/>
        <v>0.52200000000000002</v>
      </c>
      <c r="BJ75" s="93">
        <v>9.7136911417593748</v>
      </c>
      <c r="BK75" s="92">
        <f t="shared" si="65"/>
        <v>0</v>
      </c>
      <c r="BL75" s="92">
        <f t="shared" si="66"/>
        <v>5.3425301279676569</v>
      </c>
      <c r="BM75" s="92">
        <f t="shared" si="67"/>
        <v>4.3711610137917187</v>
      </c>
      <c r="BN75" s="74">
        <f t="shared" si="68"/>
        <v>0.25</v>
      </c>
      <c r="BO75" s="74">
        <f t="shared" si="69"/>
        <v>416.10553012796765</v>
      </c>
      <c r="BP75" s="74">
        <f t="shared" si="70"/>
        <v>105.40816101379173</v>
      </c>
      <c r="BQ75" s="92">
        <f t="shared" si="71"/>
        <v>521.76369114175941</v>
      </c>
      <c r="BR75" s="94"/>
      <c r="BS75" s="92">
        <f t="shared" si="72"/>
        <v>521.76369114175941</v>
      </c>
      <c r="BT75" s="92">
        <f t="shared" si="73"/>
        <v>0</v>
      </c>
      <c r="BU75" s="92"/>
      <c r="BV75" s="95">
        <f t="shared" si="74"/>
        <v>4.7914411110695093E-4</v>
      </c>
      <c r="BW75" s="95">
        <f t="shared" si="75"/>
        <v>0.7974980574394066</v>
      </c>
      <c r="BX75" s="95">
        <f t="shared" si="76"/>
        <v>0.2020227984494864</v>
      </c>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row>
    <row r="76" spans="1:140" x14ac:dyDescent="0.25">
      <c r="A76" s="72"/>
      <c r="B76" s="119">
        <v>73</v>
      </c>
      <c r="C76" s="88" t="s">
        <v>388</v>
      </c>
      <c r="D76" s="88" t="s">
        <v>86</v>
      </c>
      <c r="E76" s="73">
        <v>0</v>
      </c>
      <c r="F76" s="73">
        <v>0.95</v>
      </c>
      <c r="G76" s="73">
        <v>0</v>
      </c>
      <c r="H76" s="74">
        <v>0</v>
      </c>
      <c r="I76" s="74">
        <v>0</v>
      </c>
      <c r="J76" s="74">
        <v>0</v>
      </c>
      <c r="K76" s="75">
        <v>0</v>
      </c>
      <c r="L76" s="74">
        <f t="shared" si="77"/>
        <v>0</v>
      </c>
      <c r="M76" s="74">
        <f t="shared" si="78"/>
        <v>0</v>
      </c>
      <c r="N76" s="74">
        <v>0</v>
      </c>
      <c r="O76" s="74">
        <v>0</v>
      </c>
      <c r="P76" s="74">
        <v>26</v>
      </c>
      <c r="Q76" s="74">
        <v>6</v>
      </c>
      <c r="R76" s="74">
        <v>0</v>
      </c>
      <c r="S76" s="74">
        <v>6</v>
      </c>
      <c r="T76" s="74">
        <v>0</v>
      </c>
      <c r="U76" s="74">
        <v>0</v>
      </c>
      <c r="V76" s="74">
        <v>0</v>
      </c>
      <c r="W76" s="74">
        <v>0</v>
      </c>
      <c r="X76" s="74">
        <v>7.2</v>
      </c>
      <c r="Y76" s="74">
        <v>0</v>
      </c>
      <c r="Z76" s="74">
        <v>0</v>
      </c>
      <c r="AA76" s="74">
        <v>0</v>
      </c>
      <c r="AB76" s="74">
        <v>0</v>
      </c>
      <c r="AC76" s="74">
        <v>0</v>
      </c>
      <c r="AD76" s="74">
        <v>0</v>
      </c>
      <c r="AE76" s="75">
        <v>5.7</v>
      </c>
      <c r="AF76" s="74">
        <f t="shared" si="52"/>
        <v>0</v>
      </c>
      <c r="AG76" s="74">
        <f t="shared" si="79"/>
        <v>0</v>
      </c>
      <c r="AH76" s="74">
        <f t="shared" si="80"/>
        <v>5.7</v>
      </c>
      <c r="AI76" s="75">
        <v>0</v>
      </c>
      <c r="AJ76" s="74">
        <f t="shared" si="81"/>
        <v>0</v>
      </c>
      <c r="AK76" s="74">
        <f t="shared" si="82"/>
        <v>0</v>
      </c>
      <c r="AL76" s="74">
        <f t="shared" si="83"/>
        <v>0</v>
      </c>
      <c r="AM76" s="75">
        <v>0</v>
      </c>
      <c r="AN76" s="74">
        <f t="shared" si="53"/>
        <v>0</v>
      </c>
      <c r="AO76" s="74">
        <f t="shared" si="54"/>
        <v>0</v>
      </c>
      <c r="AP76" s="74">
        <f t="shared" si="55"/>
        <v>0</v>
      </c>
      <c r="AQ76" s="75">
        <v>0</v>
      </c>
      <c r="AR76" s="74">
        <f t="shared" si="56"/>
        <v>0</v>
      </c>
      <c r="AS76" s="74">
        <f t="shared" si="57"/>
        <v>0</v>
      </c>
      <c r="AT76" s="74">
        <f t="shared" si="58"/>
        <v>0</v>
      </c>
      <c r="AU76" s="74">
        <v>0</v>
      </c>
      <c r="AV76" s="74">
        <v>0</v>
      </c>
      <c r="AW76" s="74">
        <v>0</v>
      </c>
      <c r="AX76" s="75">
        <v>0</v>
      </c>
      <c r="AY76" s="74">
        <f t="shared" si="59"/>
        <v>0</v>
      </c>
      <c r="AZ76" s="74">
        <f t="shared" si="60"/>
        <v>0</v>
      </c>
      <c r="BA76" s="74">
        <f t="shared" si="61"/>
        <v>0</v>
      </c>
      <c r="BB76" s="74">
        <v>0</v>
      </c>
      <c r="BC76" s="74">
        <f t="shared" si="62"/>
        <v>0</v>
      </c>
      <c r="BD76" s="74">
        <f t="shared" si="63"/>
        <v>0</v>
      </c>
      <c r="BE76" s="74">
        <f t="shared" si="64"/>
        <v>0</v>
      </c>
      <c r="BF76" s="75">
        <v>0.88</v>
      </c>
      <c r="BG76" s="74">
        <f t="shared" si="84"/>
        <v>0</v>
      </c>
      <c r="BH76" s="74">
        <f t="shared" si="85"/>
        <v>0.48400000000000004</v>
      </c>
      <c r="BI76" s="74">
        <f t="shared" si="86"/>
        <v>0.39600000000000002</v>
      </c>
      <c r="BJ76" s="75">
        <v>0</v>
      </c>
      <c r="BK76" s="74">
        <f t="shared" si="65"/>
        <v>0</v>
      </c>
      <c r="BL76" s="74">
        <f t="shared" si="66"/>
        <v>0</v>
      </c>
      <c r="BM76" s="74">
        <f t="shared" si="67"/>
        <v>0</v>
      </c>
      <c r="BN76" s="74">
        <f t="shared" si="68"/>
        <v>0</v>
      </c>
      <c r="BO76" s="74">
        <f t="shared" si="69"/>
        <v>45.684000000000005</v>
      </c>
      <c r="BP76" s="74">
        <f t="shared" si="70"/>
        <v>7.0460000000000003</v>
      </c>
      <c r="BQ76" s="74">
        <f t="shared" si="71"/>
        <v>52.730000000000004</v>
      </c>
      <c r="BS76" s="74">
        <f t="shared" si="72"/>
        <v>52.730000000000011</v>
      </c>
      <c r="BT76" s="74">
        <f t="shared" si="73"/>
        <v>0</v>
      </c>
      <c r="BU76" s="74"/>
      <c r="BV76" s="77">
        <f t="shared" si="74"/>
        <v>0</v>
      </c>
      <c r="BW76" s="77">
        <f t="shared" si="75"/>
        <v>0.86637587710980468</v>
      </c>
      <c r="BX76" s="77">
        <f t="shared" si="76"/>
        <v>0.13362412289019532</v>
      </c>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row>
    <row r="77" spans="1:140" x14ac:dyDescent="0.25">
      <c r="A77" s="72"/>
      <c r="B77" s="119">
        <v>74</v>
      </c>
      <c r="C77" s="88" t="s">
        <v>389</v>
      </c>
      <c r="D77" s="88" t="s">
        <v>87</v>
      </c>
      <c r="E77" s="73">
        <v>0</v>
      </c>
      <c r="F77" s="73">
        <v>14.6</v>
      </c>
      <c r="G77" s="73">
        <v>0</v>
      </c>
      <c r="H77" s="74">
        <v>0</v>
      </c>
      <c r="I77" s="74">
        <v>0</v>
      </c>
      <c r="J77" s="74">
        <v>0</v>
      </c>
      <c r="K77" s="75">
        <v>67</v>
      </c>
      <c r="L77" s="74">
        <f t="shared" si="77"/>
        <v>36.85</v>
      </c>
      <c r="M77" s="74">
        <f t="shared" si="78"/>
        <v>30.150000000000002</v>
      </c>
      <c r="N77" s="74">
        <v>0</v>
      </c>
      <c r="O77" s="74">
        <v>0</v>
      </c>
      <c r="P77" s="74">
        <v>1.3</v>
      </c>
      <c r="Q77" s="74">
        <v>53</v>
      </c>
      <c r="R77" s="74">
        <v>0</v>
      </c>
      <c r="S77" s="74">
        <v>0</v>
      </c>
      <c r="T77" s="74">
        <v>0</v>
      </c>
      <c r="U77" s="74">
        <v>0</v>
      </c>
      <c r="V77" s="74">
        <v>0</v>
      </c>
      <c r="W77" s="74">
        <v>0</v>
      </c>
      <c r="X77" s="74">
        <v>0</v>
      </c>
      <c r="Y77" s="74">
        <v>0</v>
      </c>
      <c r="Z77" s="74">
        <v>0</v>
      </c>
      <c r="AA77" s="74">
        <v>0</v>
      </c>
      <c r="AB77" s="74">
        <v>0</v>
      </c>
      <c r="AC77" s="74">
        <v>0</v>
      </c>
      <c r="AD77" s="74">
        <v>0</v>
      </c>
      <c r="AE77" s="75">
        <v>0</v>
      </c>
      <c r="AF77" s="74">
        <f t="shared" si="52"/>
        <v>0</v>
      </c>
      <c r="AG77" s="74">
        <f t="shared" si="79"/>
        <v>0</v>
      </c>
      <c r="AH77" s="74">
        <f t="shared" si="80"/>
        <v>0</v>
      </c>
      <c r="AI77" s="75">
        <v>0</v>
      </c>
      <c r="AJ77" s="74">
        <f t="shared" si="81"/>
        <v>0</v>
      </c>
      <c r="AK77" s="74">
        <f t="shared" si="82"/>
        <v>0</v>
      </c>
      <c r="AL77" s="74">
        <f t="shared" si="83"/>
        <v>0</v>
      </c>
      <c r="AM77" s="75">
        <v>0</v>
      </c>
      <c r="AN77" s="74">
        <f t="shared" si="53"/>
        <v>0</v>
      </c>
      <c r="AO77" s="74">
        <f t="shared" si="54"/>
        <v>0</v>
      </c>
      <c r="AP77" s="74">
        <f t="shared" si="55"/>
        <v>0</v>
      </c>
      <c r="AQ77" s="75">
        <v>0</v>
      </c>
      <c r="AR77" s="74">
        <f t="shared" si="56"/>
        <v>0</v>
      </c>
      <c r="AS77" s="74">
        <f t="shared" si="57"/>
        <v>0</v>
      </c>
      <c r="AT77" s="74">
        <f t="shared" si="58"/>
        <v>0</v>
      </c>
      <c r="AU77" s="74">
        <v>0</v>
      </c>
      <c r="AV77" s="74">
        <v>0</v>
      </c>
      <c r="AW77" s="74">
        <v>0</v>
      </c>
      <c r="AX77" s="75">
        <v>0</v>
      </c>
      <c r="AY77" s="74">
        <f t="shared" si="59"/>
        <v>0</v>
      </c>
      <c r="AZ77" s="74">
        <f t="shared" si="60"/>
        <v>0</v>
      </c>
      <c r="BA77" s="74">
        <f t="shared" si="61"/>
        <v>0</v>
      </c>
      <c r="BB77" s="74">
        <v>0</v>
      </c>
      <c r="BC77" s="74">
        <f t="shared" si="62"/>
        <v>0</v>
      </c>
      <c r="BD77" s="74">
        <f t="shared" si="63"/>
        <v>0</v>
      </c>
      <c r="BE77" s="74">
        <f t="shared" si="64"/>
        <v>0</v>
      </c>
      <c r="BF77" s="75">
        <v>3.51</v>
      </c>
      <c r="BG77" s="74">
        <f t="shared" si="84"/>
        <v>0</v>
      </c>
      <c r="BH77" s="74">
        <f t="shared" si="85"/>
        <v>1.9305000000000001</v>
      </c>
      <c r="BI77" s="74">
        <f t="shared" si="86"/>
        <v>1.5794999999999999</v>
      </c>
      <c r="BJ77" s="75">
        <v>0</v>
      </c>
      <c r="BK77" s="74">
        <f t="shared" si="65"/>
        <v>0</v>
      </c>
      <c r="BL77" s="74">
        <f t="shared" si="66"/>
        <v>0</v>
      </c>
      <c r="BM77" s="74">
        <f t="shared" si="67"/>
        <v>0</v>
      </c>
      <c r="BN77" s="74">
        <f t="shared" si="68"/>
        <v>0</v>
      </c>
      <c r="BO77" s="74">
        <f t="shared" si="69"/>
        <v>93.080500000000001</v>
      </c>
      <c r="BP77" s="74">
        <f t="shared" si="70"/>
        <v>46.329500000000003</v>
      </c>
      <c r="BQ77" s="74">
        <f t="shared" si="71"/>
        <v>139.41</v>
      </c>
      <c r="BS77" s="74">
        <f t="shared" si="72"/>
        <v>139.40999999999997</v>
      </c>
      <c r="BT77" s="74">
        <f t="shared" si="73"/>
        <v>0</v>
      </c>
      <c r="BU77" s="74"/>
      <c r="BV77" s="77">
        <f t="shared" si="74"/>
        <v>0</v>
      </c>
      <c r="BW77" s="77">
        <f t="shared" si="75"/>
        <v>0.66767448533103801</v>
      </c>
      <c r="BX77" s="77">
        <f t="shared" si="76"/>
        <v>0.3323255146689621</v>
      </c>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row>
    <row r="78" spans="1:140" x14ac:dyDescent="0.25">
      <c r="A78" s="72"/>
      <c r="B78" s="119">
        <v>75</v>
      </c>
      <c r="C78" s="88" t="s">
        <v>390</v>
      </c>
      <c r="D78" s="88" t="s">
        <v>89</v>
      </c>
      <c r="E78" s="73">
        <v>0</v>
      </c>
      <c r="F78" s="73">
        <v>0.27</v>
      </c>
      <c r="G78" s="73">
        <v>0</v>
      </c>
      <c r="H78" s="74">
        <v>0</v>
      </c>
      <c r="I78" s="74">
        <v>0</v>
      </c>
      <c r="J78" s="74">
        <v>0</v>
      </c>
      <c r="K78" s="75">
        <v>0</v>
      </c>
      <c r="L78" s="74">
        <f t="shared" si="77"/>
        <v>0</v>
      </c>
      <c r="M78" s="74">
        <f t="shared" si="78"/>
        <v>0</v>
      </c>
      <c r="N78" s="74">
        <v>0</v>
      </c>
      <c r="O78" s="74">
        <v>0</v>
      </c>
      <c r="P78" s="74">
        <v>0</v>
      </c>
      <c r="Q78" s="74">
        <v>0</v>
      </c>
      <c r="R78" s="74">
        <v>0</v>
      </c>
      <c r="S78" s="74">
        <v>5.85</v>
      </c>
      <c r="T78" s="74">
        <v>0</v>
      </c>
      <c r="U78" s="74">
        <v>0</v>
      </c>
      <c r="V78" s="74">
        <v>1.49</v>
      </c>
      <c r="W78" s="74">
        <v>0</v>
      </c>
      <c r="X78" s="74">
        <v>0</v>
      </c>
      <c r="Y78" s="74">
        <v>0</v>
      </c>
      <c r="Z78" s="74">
        <v>0</v>
      </c>
      <c r="AA78" s="74">
        <v>0</v>
      </c>
      <c r="AB78" s="74">
        <v>0</v>
      </c>
      <c r="AC78" s="74">
        <v>0</v>
      </c>
      <c r="AD78" s="74">
        <v>0</v>
      </c>
      <c r="AE78" s="75">
        <v>0</v>
      </c>
      <c r="AF78" s="74">
        <f t="shared" si="52"/>
        <v>0</v>
      </c>
      <c r="AG78" s="74">
        <f t="shared" si="79"/>
        <v>0</v>
      </c>
      <c r="AH78" s="74">
        <f t="shared" si="80"/>
        <v>0</v>
      </c>
      <c r="AI78" s="75">
        <v>0</v>
      </c>
      <c r="AJ78" s="74">
        <f t="shared" si="81"/>
        <v>0</v>
      </c>
      <c r="AK78" s="74">
        <f t="shared" si="82"/>
        <v>0</v>
      </c>
      <c r="AL78" s="74">
        <f t="shared" si="83"/>
        <v>0</v>
      </c>
      <c r="AM78" s="75">
        <v>0</v>
      </c>
      <c r="AN78" s="74">
        <f t="shared" si="53"/>
        <v>0</v>
      </c>
      <c r="AO78" s="74">
        <f t="shared" si="54"/>
        <v>0</v>
      </c>
      <c r="AP78" s="74">
        <f t="shared" si="55"/>
        <v>0</v>
      </c>
      <c r="AQ78" s="75">
        <v>0</v>
      </c>
      <c r="AR78" s="74">
        <f t="shared" si="56"/>
        <v>0</v>
      </c>
      <c r="AS78" s="74">
        <f t="shared" si="57"/>
        <v>0</v>
      </c>
      <c r="AT78" s="74">
        <f t="shared" si="58"/>
        <v>0</v>
      </c>
      <c r="AU78" s="74">
        <v>0</v>
      </c>
      <c r="AV78" s="74">
        <v>0</v>
      </c>
      <c r="AW78" s="74">
        <v>0</v>
      </c>
      <c r="AX78" s="75">
        <v>0</v>
      </c>
      <c r="AY78" s="74">
        <f t="shared" si="59"/>
        <v>0</v>
      </c>
      <c r="AZ78" s="74">
        <f t="shared" si="60"/>
        <v>0</v>
      </c>
      <c r="BA78" s="74">
        <f t="shared" si="61"/>
        <v>0</v>
      </c>
      <c r="BB78" s="74">
        <v>0</v>
      </c>
      <c r="BC78" s="74">
        <f t="shared" si="62"/>
        <v>0</v>
      </c>
      <c r="BD78" s="74">
        <f t="shared" si="63"/>
        <v>0</v>
      </c>
      <c r="BE78" s="74">
        <f t="shared" si="64"/>
        <v>0</v>
      </c>
      <c r="BF78" s="75">
        <v>0.14000000000000001</v>
      </c>
      <c r="BG78" s="74">
        <f t="shared" si="84"/>
        <v>0</v>
      </c>
      <c r="BH78" s="74">
        <f t="shared" si="85"/>
        <v>7.7000000000000013E-2</v>
      </c>
      <c r="BI78" s="74">
        <f t="shared" si="86"/>
        <v>6.3000000000000014E-2</v>
      </c>
      <c r="BJ78" s="75">
        <v>0</v>
      </c>
      <c r="BK78" s="74">
        <f t="shared" si="65"/>
        <v>0</v>
      </c>
      <c r="BL78" s="74">
        <f t="shared" si="66"/>
        <v>0</v>
      </c>
      <c r="BM78" s="74">
        <f t="shared" si="67"/>
        <v>0</v>
      </c>
      <c r="BN78" s="74">
        <f t="shared" si="68"/>
        <v>0</v>
      </c>
      <c r="BO78" s="74">
        <f t="shared" si="69"/>
        <v>7.4169999999999998</v>
      </c>
      <c r="BP78" s="74">
        <f t="shared" si="70"/>
        <v>0.33300000000000002</v>
      </c>
      <c r="BQ78" s="74">
        <f t="shared" si="71"/>
        <v>7.75</v>
      </c>
      <c r="BS78" s="74">
        <f t="shared" si="72"/>
        <v>7.7499999999999991</v>
      </c>
      <c r="BT78" s="74">
        <f t="shared" si="73"/>
        <v>0</v>
      </c>
      <c r="BU78" s="74"/>
      <c r="BV78" s="77">
        <f t="shared" si="74"/>
        <v>0</v>
      </c>
      <c r="BW78" s="77">
        <f t="shared" si="75"/>
        <v>0.95703225806451608</v>
      </c>
      <c r="BX78" s="77">
        <f t="shared" si="76"/>
        <v>4.2967741935483875E-2</v>
      </c>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row>
    <row r="79" spans="1:140" x14ac:dyDescent="0.25">
      <c r="A79" s="72"/>
      <c r="B79" s="119">
        <v>76</v>
      </c>
      <c r="C79" s="88" t="s">
        <v>388</v>
      </c>
      <c r="D79" s="88" t="s">
        <v>90</v>
      </c>
      <c r="E79" s="73">
        <v>0</v>
      </c>
      <c r="F79" s="73">
        <v>1</v>
      </c>
      <c r="G79" s="73">
        <v>0</v>
      </c>
      <c r="H79" s="74">
        <v>0</v>
      </c>
      <c r="I79" s="74">
        <v>0</v>
      </c>
      <c r="J79" s="74">
        <v>0</v>
      </c>
      <c r="K79" s="75">
        <v>0</v>
      </c>
      <c r="L79" s="74">
        <f t="shared" si="77"/>
        <v>0</v>
      </c>
      <c r="M79" s="74">
        <f t="shared" si="78"/>
        <v>0</v>
      </c>
      <c r="N79" s="74">
        <v>0</v>
      </c>
      <c r="O79" s="74">
        <v>0</v>
      </c>
      <c r="P79" s="74">
        <v>0</v>
      </c>
      <c r="Q79" s="74">
        <v>0</v>
      </c>
      <c r="R79" s="74">
        <v>0</v>
      </c>
      <c r="S79" s="74">
        <v>50</v>
      </c>
      <c r="T79" s="74">
        <v>0</v>
      </c>
      <c r="U79" s="74">
        <v>0</v>
      </c>
      <c r="V79" s="74">
        <v>0</v>
      </c>
      <c r="W79" s="74">
        <v>0</v>
      </c>
      <c r="X79" s="74">
        <v>0</v>
      </c>
      <c r="Y79" s="74">
        <v>0</v>
      </c>
      <c r="Z79" s="74">
        <v>0</v>
      </c>
      <c r="AA79" s="74">
        <v>0</v>
      </c>
      <c r="AB79" s="74">
        <v>0</v>
      </c>
      <c r="AC79" s="74">
        <v>0</v>
      </c>
      <c r="AD79" s="74">
        <v>0</v>
      </c>
      <c r="AE79" s="75">
        <v>10.5</v>
      </c>
      <c r="AF79" s="74">
        <f t="shared" si="52"/>
        <v>0</v>
      </c>
      <c r="AG79" s="74">
        <f t="shared" si="79"/>
        <v>0</v>
      </c>
      <c r="AH79" s="74">
        <f t="shared" si="80"/>
        <v>10.5</v>
      </c>
      <c r="AI79" s="75">
        <v>0</v>
      </c>
      <c r="AJ79" s="74">
        <f t="shared" si="81"/>
        <v>0</v>
      </c>
      <c r="AK79" s="74">
        <f t="shared" si="82"/>
        <v>0</v>
      </c>
      <c r="AL79" s="74">
        <f t="shared" si="83"/>
        <v>0</v>
      </c>
      <c r="AM79" s="75">
        <v>0</v>
      </c>
      <c r="AN79" s="74">
        <f t="shared" si="53"/>
        <v>0</v>
      </c>
      <c r="AO79" s="74">
        <f t="shared" si="54"/>
        <v>0</v>
      </c>
      <c r="AP79" s="74">
        <f t="shared" si="55"/>
        <v>0</v>
      </c>
      <c r="AQ79" s="75">
        <v>0</v>
      </c>
      <c r="AR79" s="74">
        <f t="shared" si="56"/>
        <v>0</v>
      </c>
      <c r="AS79" s="74">
        <f t="shared" si="57"/>
        <v>0</v>
      </c>
      <c r="AT79" s="74">
        <f t="shared" si="58"/>
        <v>0</v>
      </c>
      <c r="AU79" s="74">
        <v>0</v>
      </c>
      <c r="AV79" s="74">
        <v>0</v>
      </c>
      <c r="AW79" s="74">
        <v>0</v>
      </c>
      <c r="AX79" s="75">
        <v>0</v>
      </c>
      <c r="AY79" s="74">
        <f t="shared" si="59"/>
        <v>0</v>
      </c>
      <c r="AZ79" s="74">
        <f t="shared" si="60"/>
        <v>0</v>
      </c>
      <c r="BA79" s="74">
        <f t="shared" si="61"/>
        <v>0</v>
      </c>
      <c r="BB79" s="74">
        <v>0</v>
      </c>
      <c r="BC79" s="74">
        <f t="shared" si="62"/>
        <v>0</v>
      </c>
      <c r="BD79" s="74">
        <f t="shared" si="63"/>
        <v>0</v>
      </c>
      <c r="BE79" s="74">
        <f t="shared" si="64"/>
        <v>0</v>
      </c>
      <c r="BF79" s="75">
        <v>0.9</v>
      </c>
      <c r="BG79" s="74">
        <f t="shared" si="84"/>
        <v>0</v>
      </c>
      <c r="BH79" s="74">
        <f t="shared" si="85"/>
        <v>0.49500000000000005</v>
      </c>
      <c r="BI79" s="74">
        <f t="shared" si="86"/>
        <v>0.40500000000000003</v>
      </c>
      <c r="BJ79" s="75">
        <v>0</v>
      </c>
      <c r="BK79" s="74">
        <f t="shared" si="65"/>
        <v>0</v>
      </c>
      <c r="BL79" s="74">
        <f t="shared" si="66"/>
        <v>0</v>
      </c>
      <c r="BM79" s="74">
        <f t="shared" si="67"/>
        <v>0</v>
      </c>
      <c r="BN79" s="74">
        <f t="shared" si="68"/>
        <v>0</v>
      </c>
      <c r="BO79" s="74">
        <f t="shared" si="69"/>
        <v>50.494999999999997</v>
      </c>
      <c r="BP79" s="74">
        <f t="shared" si="70"/>
        <v>11.904999999999999</v>
      </c>
      <c r="BQ79" s="74">
        <f t="shared" si="71"/>
        <v>62.4</v>
      </c>
      <c r="BS79" s="74">
        <f t="shared" si="72"/>
        <v>62.4</v>
      </c>
      <c r="BT79" s="74">
        <f t="shared" si="73"/>
        <v>0</v>
      </c>
      <c r="BU79" s="74"/>
      <c r="BV79" s="77">
        <f t="shared" si="74"/>
        <v>0</v>
      </c>
      <c r="BW79" s="77">
        <f t="shared" si="75"/>
        <v>0.80921474358974355</v>
      </c>
      <c r="BX79" s="77">
        <f t="shared" si="76"/>
        <v>0.1907852564102564</v>
      </c>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row>
    <row r="80" spans="1:140" x14ac:dyDescent="0.25">
      <c r="A80" s="72"/>
      <c r="B80" s="119">
        <v>77</v>
      </c>
      <c r="C80" s="88" t="s">
        <v>589</v>
      </c>
      <c r="D80" s="88" t="s">
        <v>391</v>
      </c>
      <c r="E80" s="73">
        <v>0</v>
      </c>
      <c r="F80" s="73">
        <v>0.06</v>
      </c>
      <c r="G80" s="73">
        <v>0</v>
      </c>
      <c r="H80" s="74">
        <v>0</v>
      </c>
      <c r="I80" s="74">
        <v>0</v>
      </c>
      <c r="J80" s="74">
        <v>0</v>
      </c>
      <c r="K80" s="75">
        <v>0</v>
      </c>
      <c r="L80" s="74">
        <f t="shared" si="77"/>
        <v>0</v>
      </c>
      <c r="M80" s="74">
        <f t="shared" si="78"/>
        <v>0</v>
      </c>
      <c r="N80" s="74">
        <v>0</v>
      </c>
      <c r="O80" s="74">
        <v>0</v>
      </c>
      <c r="P80" s="74">
        <v>0</v>
      </c>
      <c r="Q80" s="74">
        <v>0</v>
      </c>
      <c r="R80" s="74">
        <v>0</v>
      </c>
      <c r="S80" s="74">
        <v>0</v>
      </c>
      <c r="T80" s="74">
        <v>0</v>
      </c>
      <c r="U80" s="74">
        <v>0</v>
      </c>
      <c r="V80" s="74">
        <v>0</v>
      </c>
      <c r="W80" s="74">
        <v>0</v>
      </c>
      <c r="X80" s="74">
        <v>2.2999999999999998</v>
      </c>
      <c r="Y80" s="74">
        <v>0</v>
      </c>
      <c r="Z80" s="74">
        <v>0</v>
      </c>
      <c r="AA80" s="74">
        <v>0</v>
      </c>
      <c r="AB80" s="74">
        <v>0</v>
      </c>
      <c r="AC80" s="74">
        <v>0</v>
      </c>
      <c r="AD80" s="74">
        <v>0</v>
      </c>
      <c r="AE80" s="75">
        <v>0</v>
      </c>
      <c r="AF80" s="74">
        <f t="shared" si="52"/>
        <v>0</v>
      </c>
      <c r="AG80" s="74">
        <f t="shared" si="79"/>
        <v>0</v>
      </c>
      <c r="AH80" s="74">
        <f t="shared" si="80"/>
        <v>0</v>
      </c>
      <c r="AI80" s="75">
        <v>0</v>
      </c>
      <c r="AJ80" s="74">
        <f t="shared" si="81"/>
        <v>0</v>
      </c>
      <c r="AK80" s="74">
        <f t="shared" si="82"/>
        <v>0</v>
      </c>
      <c r="AL80" s="74">
        <f t="shared" si="83"/>
        <v>0</v>
      </c>
      <c r="AM80" s="75">
        <v>0</v>
      </c>
      <c r="AN80" s="74">
        <f t="shared" si="53"/>
        <v>0</v>
      </c>
      <c r="AO80" s="74">
        <f t="shared" si="54"/>
        <v>0</v>
      </c>
      <c r="AP80" s="74">
        <f t="shared" si="55"/>
        <v>0</v>
      </c>
      <c r="AQ80" s="75">
        <v>0</v>
      </c>
      <c r="AR80" s="74">
        <f t="shared" si="56"/>
        <v>0</v>
      </c>
      <c r="AS80" s="74">
        <f t="shared" si="57"/>
        <v>0</v>
      </c>
      <c r="AT80" s="74">
        <f t="shared" si="58"/>
        <v>0</v>
      </c>
      <c r="AU80" s="74">
        <v>0</v>
      </c>
      <c r="AV80" s="74">
        <v>0</v>
      </c>
      <c r="AW80" s="74">
        <v>0</v>
      </c>
      <c r="AX80" s="75">
        <v>0</v>
      </c>
      <c r="AY80" s="74">
        <f t="shared" si="59"/>
        <v>0</v>
      </c>
      <c r="AZ80" s="74">
        <f t="shared" si="60"/>
        <v>0</v>
      </c>
      <c r="BA80" s="74">
        <f t="shared" si="61"/>
        <v>0</v>
      </c>
      <c r="BB80" s="74">
        <v>0</v>
      </c>
      <c r="BC80" s="74">
        <f t="shared" si="62"/>
        <v>0</v>
      </c>
      <c r="BD80" s="74">
        <f t="shared" si="63"/>
        <v>0</v>
      </c>
      <c r="BE80" s="74">
        <f t="shared" si="64"/>
        <v>0</v>
      </c>
      <c r="BF80" s="75">
        <v>0.04</v>
      </c>
      <c r="BG80" s="74">
        <f t="shared" si="84"/>
        <v>0</v>
      </c>
      <c r="BH80" s="74">
        <f t="shared" si="85"/>
        <v>2.2000000000000002E-2</v>
      </c>
      <c r="BI80" s="74">
        <f t="shared" si="86"/>
        <v>1.8000000000000002E-2</v>
      </c>
      <c r="BJ80" s="75">
        <v>0</v>
      </c>
      <c r="BK80" s="74">
        <f t="shared" si="65"/>
        <v>0</v>
      </c>
      <c r="BL80" s="74">
        <f t="shared" si="66"/>
        <v>0</v>
      </c>
      <c r="BM80" s="74">
        <f t="shared" si="67"/>
        <v>0</v>
      </c>
      <c r="BN80" s="74">
        <f t="shared" si="68"/>
        <v>0</v>
      </c>
      <c r="BO80" s="74">
        <f t="shared" si="69"/>
        <v>2.3219999999999996</v>
      </c>
      <c r="BP80" s="74">
        <f t="shared" si="70"/>
        <v>7.8E-2</v>
      </c>
      <c r="BQ80" s="74">
        <f t="shared" si="71"/>
        <v>2.3999999999999995</v>
      </c>
      <c r="BS80" s="74">
        <f t="shared" si="72"/>
        <v>2.4</v>
      </c>
      <c r="BT80" s="74">
        <f t="shared" si="73"/>
        <v>0</v>
      </c>
      <c r="BU80" s="74"/>
      <c r="BV80" s="77">
        <f t="shared" si="74"/>
        <v>0</v>
      </c>
      <c r="BW80" s="77">
        <f t="shared" si="75"/>
        <v>0.96750000000000003</v>
      </c>
      <c r="BX80" s="77">
        <f t="shared" si="76"/>
        <v>3.2500000000000008E-2</v>
      </c>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row>
    <row r="81" spans="1:140" x14ac:dyDescent="0.25">
      <c r="A81" s="80" t="s">
        <v>582</v>
      </c>
      <c r="B81" s="120">
        <v>78</v>
      </c>
      <c r="C81" s="81" t="s">
        <v>387</v>
      </c>
      <c r="D81" s="81" t="s">
        <v>91</v>
      </c>
      <c r="E81" s="82">
        <v>0</v>
      </c>
      <c r="F81" s="82">
        <v>0</v>
      </c>
      <c r="G81" s="82">
        <v>0</v>
      </c>
      <c r="H81" s="83">
        <v>0</v>
      </c>
      <c r="I81" s="83">
        <v>0</v>
      </c>
      <c r="J81" s="83">
        <v>0</v>
      </c>
      <c r="K81" s="84">
        <v>0</v>
      </c>
      <c r="L81" s="83">
        <f t="shared" si="77"/>
        <v>0</v>
      </c>
      <c r="M81" s="83">
        <f t="shared" si="78"/>
        <v>0</v>
      </c>
      <c r="N81" s="83">
        <v>0</v>
      </c>
      <c r="O81" s="83">
        <v>0</v>
      </c>
      <c r="P81" s="83">
        <v>0</v>
      </c>
      <c r="Q81" s="83">
        <v>0</v>
      </c>
      <c r="R81" s="83">
        <v>0</v>
      </c>
      <c r="S81" s="83">
        <v>0</v>
      </c>
      <c r="T81" s="83">
        <v>0</v>
      </c>
      <c r="U81" s="83">
        <v>0</v>
      </c>
      <c r="V81" s="83">
        <v>0</v>
      </c>
      <c r="W81" s="83">
        <v>0</v>
      </c>
      <c r="X81" s="83">
        <v>0</v>
      </c>
      <c r="Y81" s="83">
        <v>0</v>
      </c>
      <c r="Z81" s="83">
        <v>0</v>
      </c>
      <c r="AA81" s="83">
        <v>0</v>
      </c>
      <c r="AB81" s="83">
        <v>0</v>
      </c>
      <c r="AC81" s="83">
        <v>0</v>
      </c>
      <c r="AD81" s="83">
        <v>0</v>
      </c>
      <c r="AE81" s="84">
        <v>0</v>
      </c>
      <c r="AF81" s="83">
        <f t="shared" si="52"/>
        <v>0</v>
      </c>
      <c r="AG81" s="83">
        <f t="shared" si="79"/>
        <v>0</v>
      </c>
      <c r="AH81" s="83">
        <f t="shared" si="80"/>
        <v>0</v>
      </c>
      <c r="AI81" s="84">
        <v>0</v>
      </c>
      <c r="AJ81" s="83">
        <f t="shared" si="81"/>
        <v>0</v>
      </c>
      <c r="AK81" s="83">
        <f t="shared" si="82"/>
        <v>0</v>
      </c>
      <c r="AL81" s="83">
        <f t="shared" si="83"/>
        <v>0</v>
      </c>
      <c r="AM81" s="84">
        <v>0</v>
      </c>
      <c r="AN81" s="83">
        <f t="shared" si="53"/>
        <v>0</v>
      </c>
      <c r="AO81" s="83">
        <f t="shared" si="54"/>
        <v>0</v>
      </c>
      <c r="AP81" s="83">
        <f t="shared" si="55"/>
        <v>0</v>
      </c>
      <c r="AQ81" s="84">
        <v>0</v>
      </c>
      <c r="AR81" s="83">
        <f t="shared" si="56"/>
        <v>0</v>
      </c>
      <c r="AS81" s="83">
        <f t="shared" si="57"/>
        <v>0</v>
      </c>
      <c r="AT81" s="83">
        <f t="shared" si="58"/>
        <v>0</v>
      </c>
      <c r="AU81" s="83">
        <v>0</v>
      </c>
      <c r="AV81" s="83">
        <v>0</v>
      </c>
      <c r="AW81" s="83">
        <v>0</v>
      </c>
      <c r="AX81" s="84">
        <v>0</v>
      </c>
      <c r="AY81" s="83">
        <f t="shared" si="59"/>
        <v>0</v>
      </c>
      <c r="AZ81" s="83">
        <f t="shared" si="60"/>
        <v>0</v>
      </c>
      <c r="BA81" s="83">
        <f t="shared" si="61"/>
        <v>0</v>
      </c>
      <c r="BB81" s="83">
        <v>0</v>
      </c>
      <c r="BC81" s="83">
        <f t="shared" si="62"/>
        <v>0</v>
      </c>
      <c r="BD81" s="83">
        <f t="shared" si="63"/>
        <v>0</v>
      </c>
      <c r="BE81" s="83">
        <f t="shared" si="64"/>
        <v>0</v>
      </c>
      <c r="BF81" s="84">
        <v>0</v>
      </c>
      <c r="BG81" s="83">
        <f t="shared" si="84"/>
        <v>0</v>
      </c>
      <c r="BH81" s="83">
        <f t="shared" si="85"/>
        <v>0</v>
      </c>
      <c r="BI81" s="83">
        <f t="shared" si="86"/>
        <v>0</v>
      </c>
      <c r="BJ81" s="84">
        <v>0</v>
      </c>
      <c r="BK81" s="83">
        <f t="shared" si="65"/>
        <v>0</v>
      </c>
      <c r="BL81" s="83">
        <f t="shared" si="66"/>
        <v>0</v>
      </c>
      <c r="BM81" s="83">
        <f t="shared" si="67"/>
        <v>0</v>
      </c>
      <c r="BN81" s="83">
        <f t="shared" si="68"/>
        <v>0</v>
      </c>
      <c r="BO81" s="83">
        <f t="shared" si="69"/>
        <v>0</v>
      </c>
      <c r="BP81" s="83">
        <f t="shared" si="70"/>
        <v>0</v>
      </c>
      <c r="BQ81" s="83">
        <f t="shared" si="71"/>
        <v>0</v>
      </c>
      <c r="BR81" s="85"/>
      <c r="BS81" s="83">
        <f t="shared" si="72"/>
        <v>0</v>
      </c>
      <c r="BT81" s="83">
        <f t="shared" si="73"/>
        <v>0</v>
      </c>
      <c r="BU81" s="83"/>
      <c r="BV81" s="86">
        <f t="shared" si="74"/>
        <v>0</v>
      </c>
      <c r="BW81" s="86">
        <f t="shared" si="75"/>
        <v>0</v>
      </c>
      <c r="BX81" s="86">
        <f t="shared" si="76"/>
        <v>0</v>
      </c>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row>
    <row r="82" spans="1:140" x14ac:dyDescent="0.25">
      <c r="A82" s="72"/>
      <c r="B82" s="119">
        <v>79</v>
      </c>
      <c r="C82" s="88" t="s">
        <v>392</v>
      </c>
      <c r="D82" s="88" t="s">
        <v>393</v>
      </c>
      <c r="E82" s="73">
        <v>0</v>
      </c>
      <c r="F82" s="73">
        <v>0</v>
      </c>
      <c r="G82" s="73">
        <v>0</v>
      </c>
      <c r="H82" s="74">
        <v>0</v>
      </c>
      <c r="I82" s="74">
        <v>0</v>
      </c>
      <c r="J82" s="74">
        <v>0</v>
      </c>
      <c r="K82" s="75">
        <v>0</v>
      </c>
      <c r="L82" s="74">
        <f t="shared" si="77"/>
        <v>0</v>
      </c>
      <c r="M82" s="74">
        <f t="shared" si="78"/>
        <v>0</v>
      </c>
      <c r="N82" s="74">
        <v>0</v>
      </c>
      <c r="O82" s="74">
        <v>0</v>
      </c>
      <c r="P82" s="74">
        <v>0</v>
      </c>
      <c r="Q82" s="74">
        <v>0</v>
      </c>
      <c r="R82" s="74">
        <v>0</v>
      </c>
      <c r="S82" s="74">
        <v>0</v>
      </c>
      <c r="T82" s="74">
        <v>0</v>
      </c>
      <c r="U82" s="74">
        <v>0</v>
      </c>
      <c r="V82" s="74">
        <v>0</v>
      </c>
      <c r="W82" s="74">
        <v>0</v>
      </c>
      <c r="X82" s="74">
        <v>0</v>
      </c>
      <c r="Y82" s="74">
        <v>0</v>
      </c>
      <c r="Z82" s="74">
        <v>0</v>
      </c>
      <c r="AA82" s="74">
        <v>0</v>
      </c>
      <c r="AB82" s="74">
        <v>0</v>
      </c>
      <c r="AC82" s="74">
        <v>0</v>
      </c>
      <c r="AD82" s="74">
        <v>0</v>
      </c>
      <c r="AE82" s="75">
        <v>0</v>
      </c>
      <c r="AF82" s="74">
        <f t="shared" si="52"/>
        <v>0</v>
      </c>
      <c r="AG82" s="74">
        <f t="shared" si="79"/>
        <v>0</v>
      </c>
      <c r="AH82" s="74">
        <f t="shared" si="80"/>
        <v>0</v>
      </c>
      <c r="AI82" s="75">
        <v>0</v>
      </c>
      <c r="AJ82" s="74">
        <f t="shared" si="81"/>
        <v>0</v>
      </c>
      <c r="AK82" s="74">
        <f t="shared" si="82"/>
        <v>0</v>
      </c>
      <c r="AL82" s="74">
        <f t="shared" si="83"/>
        <v>0</v>
      </c>
      <c r="AM82" s="75">
        <v>0</v>
      </c>
      <c r="AN82" s="74">
        <f t="shared" si="53"/>
        <v>0</v>
      </c>
      <c r="AO82" s="74">
        <f t="shared" si="54"/>
        <v>0</v>
      </c>
      <c r="AP82" s="74">
        <f t="shared" si="55"/>
        <v>0</v>
      </c>
      <c r="AQ82" s="75">
        <v>0</v>
      </c>
      <c r="AR82" s="74">
        <f t="shared" si="56"/>
        <v>0</v>
      </c>
      <c r="AS82" s="74">
        <f t="shared" si="57"/>
        <v>0</v>
      </c>
      <c r="AT82" s="74">
        <f t="shared" si="58"/>
        <v>0</v>
      </c>
      <c r="AU82" s="74">
        <v>0</v>
      </c>
      <c r="AV82" s="74">
        <v>0</v>
      </c>
      <c r="AW82" s="74">
        <v>9.0588235294117645</v>
      </c>
      <c r="AX82" s="75">
        <v>0</v>
      </c>
      <c r="AY82" s="74">
        <f t="shared" si="59"/>
        <v>0</v>
      </c>
      <c r="AZ82" s="74">
        <f t="shared" si="60"/>
        <v>0</v>
      </c>
      <c r="BA82" s="74">
        <f t="shared" si="61"/>
        <v>0</v>
      </c>
      <c r="BB82" s="74">
        <v>0</v>
      </c>
      <c r="BC82" s="74">
        <f t="shared" si="62"/>
        <v>0</v>
      </c>
      <c r="BD82" s="74">
        <f t="shared" si="63"/>
        <v>0</v>
      </c>
      <c r="BE82" s="74">
        <f t="shared" si="64"/>
        <v>0</v>
      </c>
      <c r="BF82" s="75">
        <v>0.22499999999999998</v>
      </c>
      <c r="BG82" s="74">
        <f t="shared" si="84"/>
        <v>0</v>
      </c>
      <c r="BH82" s="74">
        <f t="shared" si="85"/>
        <v>0.12375</v>
      </c>
      <c r="BI82" s="74">
        <f t="shared" si="86"/>
        <v>0.10124999999999999</v>
      </c>
      <c r="BJ82" s="75">
        <v>0</v>
      </c>
      <c r="BK82" s="74">
        <f t="shared" si="65"/>
        <v>0</v>
      </c>
      <c r="BL82" s="74">
        <f t="shared" si="66"/>
        <v>0</v>
      </c>
      <c r="BM82" s="74">
        <f t="shared" si="67"/>
        <v>0</v>
      </c>
      <c r="BN82" s="74">
        <f t="shared" si="68"/>
        <v>0</v>
      </c>
      <c r="BO82" s="74">
        <f t="shared" si="69"/>
        <v>9.1825735294117639</v>
      </c>
      <c r="BP82" s="74">
        <f t="shared" si="70"/>
        <v>0.10124999999999999</v>
      </c>
      <c r="BQ82" s="74">
        <f t="shared" si="71"/>
        <v>9.2838235294117641</v>
      </c>
      <c r="BS82" s="74">
        <f t="shared" si="72"/>
        <v>9.2838235294117641</v>
      </c>
      <c r="BT82" s="74">
        <f t="shared" si="73"/>
        <v>0</v>
      </c>
      <c r="BU82" s="74"/>
      <c r="BV82" s="77">
        <f t="shared" si="74"/>
        <v>0</v>
      </c>
      <c r="BW82" s="77">
        <f t="shared" si="75"/>
        <v>0.98909393315380956</v>
      </c>
      <c r="BX82" s="77">
        <f t="shared" si="76"/>
        <v>1.0906066846190401E-2</v>
      </c>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row>
    <row r="83" spans="1:140" x14ac:dyDescent="0.25">
      <c r="A83" s="72"/>
      <c r="B83" s="119">
        <v>80</v>
      </c>
      <c r="C83" s="88" t="s">
        <v>590</v>
      </c>
      <c r="D83" s="88" t="s">
        <v>394</v>
      </c>
      <c r="E83" s="73">
        <v>0</v>
      </c>
      <c r="F83" s="73">
        <v>0</v>
      </c>
      <c r="G83" s="73">
        <v>0</v>
      </c>
      <c r="H83" s="74">
        <v>0</v>
      </c>
      <c r="I83" s="74">
        <v>1.1000000000000001</v>
      </c>
      <c r="J83" s="74">
        <v>0</v>
      </c>
      <c r="K83" s="75">
        <v>0</v>
      </c>
      <c r="L83" s="74">
        <f t="shared" si="77"/>
        <v>0</v>
      </c>
      <c r="M83" s="74">
        <f t="shared" si="78"/>
        <v>0</v>
      </c>
      <c r="N83" s="74">
        <v>0</v>
      </c>
      <c r="O83" s="74">
        <v>0</v>
      </c>
      <c r="P83" s="74">
        <v>0</v>
      </c>
      <c r="Q83" s="74">
        <v>0</v>
      </c>
      <c r="R83" s="74">
        <v>0</v>
      </c>
      <c r="S83" s="74">
        <v>8</v>
      </c>
      <c r="T83" s="74">
        <v>0</v>
      </c>
      <c r="U83" s="74">
        <v>0</v>
      </c>
      <c r="V83" s="74">
        <v>0</v>
      </c>
      <c r="W83" s="74">
        <v>0</v>
      </c>
      <c r="X83" s="74">
        <v>0</v>
      </c>
      <c r="Y83" s="74">
        <v>0</v>
      </c>
      <c r="Z83" s="74">
        <v>0</v>
      </c>
      <c r="AA83" s="74">
        <v>0</v>
      </c>
      <c r="AB83" s="74">
        <v>0</v>
      </c>
      <c r="AC83" s="74">
        <v>0</v>
      </c>
      <c r="AD83" s="74">
        <v>0</v>
      </c>
      <c r="AE83" s="75">
        <v>0</v>
      </c>
      <c r="AF83" s="74">
        <f t="shared" si="52"/>
        <v>0</v>
      </c>
      <c r="AG83" s="74">
        <f t="shared" si="79"/>
        <v>0</v>
      </c>
      <c r="AH83" s="74">
        <f t="shared" si="80"/>
        <v>0</v>
      </c>
      <c r="AI83" s="75">
        <v>0</v>
      </c>
      <c r="AJ83" s="74">
        <f t="shared" si="81"/>
        <v>0</v>
      </c>
      <c r="AK83" s="74">
        <f t="shared" si="82"/>
        <v>0</v>
      </c>
      <c r="AL83" s="74">
        <f t="shared" si="83"/>
        <v>0</v>
      </c>
      <c r="AM83" s="75">
        <v>0</v>
      </c>
      <c r="AN83" s="74">
        <f t="shared" si="53"/>
        <v>0</v>
      </c>
      <c r="AO83" s="74">
        <f t="shared" si="54"/>
        <v>0</v>
      </c>
      <c r="AP83" s="74">
        <f t="shared" si="55"/>
        <v>0</v>
      </c>
      <c r="AQ83" s="75">
        <v>0</v>
      </c>
      <c r="AR83" s="74">
        <f t="shared" si="56"/>
        <v>0</v>
      </c>
      <c r="AS83" s="74">
        <f t="shared" si="57"/>
        <v>0</v>
      </c>
      <c r="AT83" s="74">
        <f t="shared" si="58"/>
        <v>0</v>
      </c>
      <c r="AU83" s="74">
        <v>0</v>
      </c>
      <c r="AV83" s="74">
        <v>0</v>
      </c>
      <c r="AW83" s="74">
        <v>0</v>
      </c>
      <c r="AX83" s="75">
        <v>0</v>
      </c>
      <c r="AY83" s="74">
        <f t="shared" si="59"/>
        <v>0</v>
      </c>
      <c r="AZ83" s="74">
        <f t="shared" si="60"/>
        <v>0</v>
      </c>
      <c r="BA83" s="74">
        <f t="shared" si="61"/>
        <v>0</v>
      </c>
      <c r="BB83" s="74">
        <v>0</v>
      </c>
      <c r="BC83" s="74">
        <f t="shared" si="62"/>
        <v>0</v>
      </c>
      <c r="BD83" s="74">
        <f t="shared" si="63"/>
        <v>0</v>
      </c>
      <c r="BE83" s="74">
        <f t="shared" si="64"/>
        <v>0</v>
      </c>
      <c r="BF83" s="75">
        <v>0.2</v>
      </c>
      <c r="BG83" s="74">
        <f t="shared" si="84"/>
        <v>0</v>
      </c>
      <c r="BH83" s="74">
        <f t="shared" si="85"/>
        <v>0.11000000000000001</v>
      </c>
      <c r="BI83" s="74">
        <f t="shared" si="86"/>
        <v>9.0000000000000011E-2</v>
      </c>
      <c r="BJ83" s="75">
        <v>0</v>
      </c>
      <c r="BK83" s="74">
        <f t="shared" si="65"/>
        <v>0</v>
      </c>
      <c r="BL83" s="74">
        <f t="shared" si="66"/>
        <v>0</v>
      </c>
      <c r="BM83" s="74">
        <f t="shared" si="67"/>
        <v>0</v>
      </c>
      <c r="BN83" s="74">
        <f t="shared" si="68"/>
        <v>0</v>
      </c>
      <c r="BO83" s="74">
        <f t="shared" si="69"/>
        <v>8.11</v>
      </c>
      <c r="BP83" s="74">
        <f t="shared" si="70"/>
        <v>1.1900000000000002</v>
      </c>
      <c r="BQ83" s="74">
        <f t="shared" si="71"/>
        <v>9.2999999999999989</v>
      </c>
      <c r="BS83" s="74">
        <f t="shared" si="72"/>
        <v>9.2999999999999989</v>
      </c>
      <c r="BT83" s="74">
        <f t="shared" si="73"/>
        <v>0</v>
      </c>
      <c r="BU83" s="74"/>
      <c r="BV83" s="77">
        <f t="shared" si="74"/>
        <v>0</v>
      </c>
      <c r="BW83" s="77">
        <f t="shared" si="75"/>
        <v>0.8720430107526882</v>
      </c>
      <c r="BX83" s="77">
        <f t="shared" si="76"/>
        <v>0.12795698924731186</v>
      </c>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row>
    <row r="84" spans="1:140" x14ac:dyDescent="0.25">
      <c r="A84" s="72"/>
      <c r="B84" s="119">
        <v>81</v>
      </c>
      <c r="C84" s="88" t="s">
        <v>590</v>
      </c>
      <c r="D84" s="88" t="s">
        <v>601</v>
      </c>
      <c r="E84" s="73">
        <v>0</v>
      </c>
      <c r="F84" s="73">
        <v>0</v>
      </c>
      <c r="G84" s="73">
        <v>0</v>
      </c>
      <c r="H84" s="74">
        <v>0</v>
      </c>
      <c r="I84" s="74">
        <v>0</v>
      </c>
      <c r="J84" s="74">
        <v>0</v>
      </c>
      <c r="K84" s="75">
        <v>0</v>
      </c>
      <c r="L84" s="74">
        <f t="shared" si="77"/>
        <v>0</v>
      </c>
      <c r="M84" s="74">
        <f t="shared" si="78"/>
        <v>0</v>
      </c>
      <c r="N84" s="74">
        <v>0</v>
      </c>
      <c r="O84" s="74">
        <v>0</v>
      </c>
      <c r="P84" s="74">
        <v>0</v>
      </c>
      <c r="Q84" s="74">
        <v>0</v>
      </c>
      <c r="R84" s="74">
        <v>0</v>
      </c>
      <c r="S84" s="74">
        <v>0</v>
      </c>
      <c r="T84" s="74">
        <v>0</v>
      </c>
      <c r="U84" s="74">
        <v>0</v>
      </c>
      <c r="V84" s="74">
        <v>0</v>
      </c>
      <c r="W84" s="74">
        <v>3</v>
      </c>
      <c r="X84" s="74">
        <v>0</v>
      </c>
      <c r="Y84" s="74">
        <v>0</v>
      </c>
      <c r="Z84" s="74">
        <v>0</v>
      </c>
      <c r="AA84" s="74">
        <v>0</v>
      </c>
      <c r="AB84" s="74">
        <v>0</v>
      </c>
      <c r="AC84" s="74">
        <v>0</v>
      </c>
      <c r="AD84" s="74">
        <v>0</v>
      </c>
      <c r="AE84" s="75">
        <v>0</v>
      </c>
      <c r="AF84" s="74">
        <f t="shared" si="52"/>
        <v>0</v>
      </c>
      <c r="AG84" s="74">
        <f t="shared" si="79"/>
        <v>0</v>
      </c>
      <c r="AH84" s="74">
        <f t="shared" si="80"/>
        <v>0</v>
      </c>
      <c r="AI84" s="75">
        <v>0</v>
      </c>
      <c r="AJ84" s="74">
        <f t="shared" si="81"/>
        <v>0</v>
      </c>
      <c r="AK84" s="74">
        <f t="shared" si="82"/>
        <v>0</v>
      </c>
      <c r="AL84" s="74">
        <f t="shared" si="83"/>
        <v>0</v>
      </c>
      <c r="AM84" s="75">
        <v>0</v>
      </c>
      <c r="AN84" s="74">
        <f t="shared" si="53"/>
        <v>0</v>
      </c>
      <c r="AO84" s="74">
        <f t="shared" si="54"/>
        <v>0</v>
      </c>
      <c r="AP84" s="74">
        <f t="shared" si="55"/>
        <v>0</v>
      </c>
      <c r="AQ84" s="75">
        <v>0</v>
      </c>
      <c r="AR84" s="74">
        <f t="shared" si="56"/>
        <v>0</v>
      </c>
      <c r="AS84" s="74">
        <f t="shared" si="57"/>
        <v>0</v>
      </c>
      <c r="AT84" s="74">
        <f t="shared" si="58"/>
        <v>0</v>
      </c>
      <c r="AU84" s="74">
        <v>0</v>
      </c>
      <c r="AV84" s="74">
        <v>0</v>
      </c>
      <c r="AW84" s="74">
        <v>0</v>
      </c>
      <c r="AX84" s="75">
        <v>0</v>
      </c>
      <c r="AY84" s="74">
        <f t="shared" si="59"/>
        <v>0</v>
      </c>
      <c r="AZ84" s="74">
        <f t="shared" si="60"/>
        <v>0</v>
      </c>
      <c r="BA84" s="74">
        <f t="shared" si="61"/>
        <v>0</v>
      </c>
      <c r="BB84" s="74">
        <v>0</v>
      </c>
      <c r="BC84" s="74">
        <f t="shared" si="62"/>
        <v>0</v>
      </c>
      <c r="BD84" s="74">
        <f t="shared" si="63"/>
        <v>0</v>
      </c>
      <c r="BE84" s="74">
        <f t="shared" si="64"/>
        <v>0</v>
      </c>
      <c r="BF84" s="75">
        <v>0.05</v>
      </c>
      <c r="BG84" s="74">
        <f t="shared" si="84"/>
        <v>0</v>
      </c>
      <c r="BH84" s="74">
        <f t="shared" si="85"/>
        <v>2.7500000000000004E-2</v>
      </c>
      <c r="BI84" s="74">
        <f t="shared" si="86"/>
        <v>2.2500000000000003E-2</v>
      </c>
      <c r="BJ84" s="75">
        <v>0</v>
      </c>
      <c r="BK84" s="74">
        <f t="shared" si="65"/>
        <v>0</v>
      </c>
      <c r="BL84" s="74">
        <f t="shared" si="66"/>
        <v>0</v>
      </c>
      <c r="BM84" s="74">
        <f t="shared" si="67"/>
        <v>0</v>
      </c>
      <c r="BN84" s="74">
        <f t="shared" si="68"/>
        <v>0</v>
      </c>
      <c r="BO84" s="74">
        <f t="shared" si="69"/>
        <v>3.0274999999999999</v>
      </c>
      <c r="BP84" s="74">
        <f t="shared" si="70"/>
        <v>2.2500000000000003E-2</v>
      </c>
      <c r="BQ84" s="74">
        <f t="shared" si="71"/>
        <v>3.05</v>
      </c>
      <c r="BS84" s="74">
        <f t="shared" si="72"/>
        <v>3.05</v>
      </c>
      <c r="BT84" s="74">
        <f t="shared" si="73"/>
        <v>0</v>
      </c>
      <c r="BU84" s="74"/>
      <c r="BV84" s="77">
        <f t="shared" si="74"/>
        <v>0</v>
      </c>
      <c r="BW84" s="77">
        <f t="shared" si="75"/>
        <v>0.99262295081967211</v>
      </c>
      <c r="BX84" s="77">
        <f t="shared" si="76"/>
        <v>7.3770491803278699E-3</v>
      </c>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row>
    <row r="85" spans="1:140" x14ac:dyDescent="0.25">
      <c r="A85" s="72"/>
      <c r="B85" s="119">
        <v>82</v>
      </c>
      <c r="C85" s="88" t="s">
        <v>593</v>
      </c>
      <c r="D85" s="88" t="s">
        <v>477</v>
      </c>
      <c r="E85" s="73">
        <v>0</v>
      </c>
      <c r="F85" s="73">
        <v>0</v>
      </c>
      <c r="G85" s="73">
        <v>0</v>
      </c>
      <c r="H85" s="74">
        <v>0</v>
      </c>
      <c r="I85" s="74">
        <v>0</v>
      </c>
      <c r="J85" s="74">
        <v>0</v>
      </c>
      <c r="K85" s="75">
        <v>0</v>
      </c>
      <c r="L85" s="74">
        <f t="shared" si="77"/>
        <v>0</v>
      </c>
      <c r="M85" s="74">
        <f t="shared" si="78"/>
        <v>0</v>
      </c>
      <c r="N85" s="74">
        <v>0</v>
      </c>
      <c r="O85" s="74">
        <v>0</v>
      </c>
      <c r="P85" s="74">
        <v>0</v>
      </c>
      <c r="Q85" s="74">
        <v>0</v>
      </c>
      <c r="R85" s="74">
        <v>0</v>
      </c>
      <c r="S85" s="74">
        <v>0</v>
      </c>
      <c r="T85" s="74">
        <v>0</v>
      </c>
      <c r="U85" s="74">
        <v>0</v>
      </c>
      <c r="V85" s="74">
        <v>0</v>
      </c>
      <c r="W85" s="74">
        <v>0</v>
      </c>
      <c r="X85" s="74">
        <v>0</v>
      </c>
      <c r="Y85" s="74">
        <v>0</v>
      </c>
      <c r="Z85" s="74">
        <v>0</v>
      </c>
      <c r="AA85" s="74">
        <v>0</v>
      </c>
      <c r="AB85" s="74">
        <v>0</v>
      </c>
      <c r="AC85" s="74">
        <v>0</v>
      </c>
      <c r="AD85" s="74">
        <v>0</v>
      </c>
      <c r="AE85" s="75">
        <v>0</v>
      </c>
      <c r="AF85" s="74">
        <f t="shared" si="52"/>
        <v>0</v>
      </c>
      <c r="AG85" s="74">
        <f t="shared" si="79"/>
        <v>0</v>
      </c>
      <c r="AH85" s="74">
        <f t="shared" si="80"/>
        <v>0</v>
      </c>
      <c r="AI85" s="75">
        <v>0</v>
      </c>
      <c r="AJ85" s="74">
        <f t="shared" si="81"/>
        <v>0</v>
      </c>
      <c r="AK85" s="74">
        <f t="shared" si="82"/>
        <v>0</v>
      </c>
      <c r="AL85" s="74">
        <f t="shared" si="83"/>
        <v>0</v>
      </c>
      <c r="AM85" s="75">
        <v>0</v>
      </c>
      <c r="AN85" s="74">
        <f t="shared" si="53"/>
        <v>0</v>
      </c>
      <c r="AO85" s="74">
        <f t="shared" si="54"/>
        <v>0</v>
      </c>
      <c r="AP85" s="74">
        <f t="shared" si="55"/>
        <v>0</v>
      </c>
      <c r="AQ85" s="75">
        <v>0</v>
      </c>
      <c r="AR85" s="74">
        <f t="shared" si="56"/>
        <v>0</v>
      </c>
      <c r="AS85" s="74">
        <f t="shared" si="57"/>
        <v>0</v>
      </c>
      <c r="AT85" s="74">
        <f t="shared" si="58"/>
        <v>0</v>
      </c>
      <c r="AU85" s="74">
        <v>0</v>
      </c>
      <c r="AV85" s="74">
        <v>0</v>
      </c>
      <c r="AW85" s="74">
        <v>0</v>
      </c>
      <c r="AX85" s="75">
        <v>0</v>
      </c>
      <c r="AY85" s="74">
        <f t="shared" si="59"/>
        <v>0</v>
      </c>
      <c r="AZ85" s="74">
        <f t="shared" si="60"/>
        <v>0</v>
      </c>
      <c r="BA85" s="74">
        <f t="shared" si="61"/>
        <v>0</v>
      </c>
      <c r="BB85" s="74">
        <v>0</v>
      </c>
      <c r="BC85" s="74">
        <f t="shared" si="62"/>
        <v>0</v>
      </c>
      <c r="BD85" s="74">
        <f t="shared" si="63"/>
        <v>0</v>
      </c>
      <c r="BE85" s="74">
        <f t="shared" si="64"/>
        <v>0</v>
      </c>
      <c r="BF85" s="75">
        <v>0.10079999999999999</v>
      </c>
      <c r="BG85" s="74">
        <f t="shared" si="84"/>
        <v>0</v>
      </c>
      <c r="BH85" s="74">
        <f t="shared" si="85"/>
        <v>5.5439999999999996E-2</v>
      </c>
      <c r="BI85" s="74">
        <f t="shared" si="86"/>
        <v>4.5359999999999998E-2</v>
      </c>
      <c r="BJ85" s="75">
        <v>0</v>
      </c>
      <c r="BK85" s="74">
        <f t="shared" si="65"/>
        <v>0</v>
      </c>
      <c r="BL85" s="74">
        <f t="shared" si="66"/>
        <v>0</v>
      </c>
      <c r="BM85" s="74">
        <f t="shared" si="67"/>
        <v>0</v>
      </c>
      <c r="BN85" s="74">
        <f t="shared" si="68"/>
        <v>0</v>
      </c>
      <c r="BO85" s="74">
        <f t="shared" si="69"/>
        <v>5.5439999999999996E-2</v>
      </c>
      <c r="BP85" s="74">
        <f t="shared" si="70"/>
        <v>4.5359999999999998E-2</v>
      </c>
      <c r="BQ85" s="74">
        <f t="shared" si="71"/>
        <v>0.1008</v>
      </c>
      <c r="BS85" s="74">
        <f t="shared" si="72"/>
        <v>0.10079999999999999</v>
      </c>
      <c r="BT85" s="74">
        <f t="shared" si="73"/>
        <v>0</v>
      </c>
      <c r="BU85" s="74"/>
      <c r="BV85" s="77">
        <f t="shared" si="74"/>
        <v>0</v>
      </c>
      <c r="BW85" s="77">
        <f t="shared" si="75"/>
        <v>0.54999999999999993</v>
      </c>
      <c r="BX85" s="77">
        <f t="shared" si="76"/>
        <v>0.44999999999999996</v>
      </c>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row>
    <row r="86" spans="1:140" x14ac:dyDescent="0.25">
      <c r="A86" s="72"/>
      <c r="B86" s="119">
        <v>83</v>
      </c>
      <c r="C86" s="88" t="s">
        <v>373</v>
      </c>
      <c r="D86" s="88" t="s">
        <v>92</v>
      </c>
      <c r="E86" s="73">
        <v>0</v>
      </c>
      <c r="F86" s="73">
        <v>2.4900000000000002</v>
      </c>
      <c r="G86" s="73">
        <v>0</v>
      </c>
      <c r="H86" s="74">
        <v>0</v>
      </c>
      <c r="I86" s="74">
        <v>0</v>
      </c>
      <c r="J86" s="74">
        <v>0</v>
      </c>
      <c r="K86" s="75">
        <v>0</v>
      </c>
      <c r="L86" s="74">
        <f t="shared" si="77"/>
        <v>0</v>
      </c>
      <c r="M86" s="74">
        <f t="shared" si="78"/>
        <v>0</v>
      </c>
      <c r="N86" s="74">
        <v>0</v>
      </c>
      <c r="O86" s="74">
        <v>0</v>
      </c>
      <c r="P86" s="74">
        <v>0</v>
      </c>
      <c r="Q86" s="74">
        <v>0</v>
      </c>
      <c r="R86" s="74">
        <v>0</v>
      </c>
      <c r="S86" s="74">
        <v>0</v>
      </c>
      <c r="T86" s="74">
        <v>0</v>
      </c>
      <c r="U86" s="74">
        <v>0</v>
      </c>
      <c r="V86" s="74">
        <v>0</v>
      </c>
      <c r="W86" s="74">
        <v>3.1</v>
      </c>
      <c r="X86" s="74">
        <v>21</v>
      </c>
      <c r="Y86" s="74">
        <v>0</v>
      </c>
      <c r="Z86" s="74">
        <v>0</v>
      </c>
      <c r="AA86" s="74">
        <v>0</v>
      </c>
      <c r="AB86" s="74">
        <v>0</v>
      </c>
      <c r="AC86" s="74">
        <v>0</v>
      </c>
      <c r="AD86" s="74">
        <v>0</v>
      </c>
      <c r="AE86" s="75">
        <v>0</v>
      </c>
      <c r="AF86" s="74">
        <f t="shared" si="52"/>
        <v>0</v>
      </c>
      <c r="AG86" s="74">
        <f t="shared" si="79"/>
        <v>0</v>
      </c>
      <c r="AH86" s="74">
        <f t="shared" si="80"/>
        <v>0</v>
      </c>
      <c r="AI86" s="75">
        <v>0</v>
      </c>
      <c r="AJ86" s="74">
        <f t="shared" si="81"/>
        <v>0</v>
      </c>
      <c r="AK86" s="74">
        <f t="shared" si="82"/>
        <v>0</v>
      </c>
      <c r="AL86" s="74">
        <f t="shared" si="83"/>
        <v>0</v>
      </c>
      <c r="AM86" s="75">
        <v>0</v>
      </c>
      <c r="AN86" s="74">
        <f t="shared" si="53"/>
        <v>0</v>
      </c>
      <c r="AO86" s="74">
        <f t="shared" si="54"/>
        <v>0</v>
      </c>
      <c r="AP86" s="74">
        <f t="shared" si="55"/>
        <v>0</v>
      </c>
      <c r="AQ86" s="75">
        <v>0</v>
      </c>
      <c r="AR86" s="74">
        <f t="shared" si="56"/>
        <v>0</v>
      </c>
      <c r="AS86" s="74">
        <f t="shared" si="57"/>
        <v>0</v>
      </c>
      <c r="AT86" s="74">
        <f t="shared" si="58"/>
        <v>0</v>
      </c>
      <c r="AU86" s="74">
        <v>0</v>
      </c>
      <c r="AV86" s="74">
        <v>0</v>
      </c>
      <c r="AW86" s="74">
        <v>0</v>
      </c>
      <c r="AX86" s="75">
        <v>0</v>
      </c>
      <c r="AY86" s="74">
        <f t="shared" si="59"/>
        <v>0</v>
      </c>
      <c r="AZ86" s="74">
        <f t="shared" si="60"/>
        <v>0</v>
      </c>
      <c r="BA86" s="74">
        <f t="shared" si="61"/>
        <v>0</v>
      </c>
      <c r="BB86" s="74">
        <v>0</v>
      </c>
      <c r="BC86" s="74">
        <f t="shared" si="62"/>
        <v>0</v>
      </c>
      <c r="BD86" s="74">
        <f t="shared" si="63"/>
        <v>0</v>
      </c>
      <c r="BE86" s="74">
        <f t="shared" si="64"/>
        <v>0</v>
      </c>
      <c r="BF86" s="75">
        <v>0.36</v>
      </c>
      <c r="BG86" s="74">
        <f t="shared" si="84"/>
        <v>0</v>
      </c>
      <c r="BH86" s="74">
        <f t="shared" si="85"/>
        <v>0.19800000000000001</v>
      </c>
      <c r="BI86" s="74">
        <f t="shared" si="86"/>
        <v>0.16200000000000001</v>
      </c>
      <c r="BJ86" s="75">
        <v>0</v>
      </c>
      <c r="BK86" s="74">
        <f t="shared" si="65"/>
        <v>0</v>
      </c>
      <c r="BL86" s="74">
        <f t="shared" si="66"/>
        <v>0</v>
      </c>
      <c r="BM86" s="74">
        <f t="shared" si="67"/>
        <v>0</v>
      </c>
      <c r="BN86" s="74">
        <f t="shared" si="68"/>
        <v>0</v>
      </c>
      <c r="BO86" s="74">
        <f t="shared" si="69"/>
        <v>24.298000000000002</v>
      </c>
      <c r="BP86" s="74">
        <f t="shared" si="70"/>
        <v>2.6520000000000001</v>
      </c>
      <c r="BQ86" s="74">
        <f t="shared" si="71"/>
        <v>26.950000000000003</v>
      </c>
      <c r="BS86" s="74">
        <f t="shared" si="72"/>
        <v>26.950000000000003</v>
      </c>
      <c r="BT86" s="74">
        <f t="shared" si="73"/>
        <v>0</v>
      </c>
      <c r="BU86" s="74"/>
      <c r="BV86" s="77">
        <f t="shared" si="74"/>
        <v>0</v>
      </c>
      <c r="BW86" s="77">
        <f t="shared" si="75"/>
        <v>0.90159554730983305</v>
      </c>
      <c r="BX86" s="77">
        <f t="shared" si="76"/>
        <v>9.8404452690166969E-2</v>
      </c>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row>
    <row r="87" spans="1:140" x14ac:dyDescent="0.25">
      <c r="A87" s="72"/>
      <c r="B87" s="119">
        <v>84</v>
      </c>
      <c r="C87" s="88" t="s">
        <v>586</v>
      </c>
      <c r="D87" s="88" t="s">
        <v>93</v>
      </c>
      <c r="E87" s="73">
        <v>0</v>
      </c>
      <c r="F87" s="73">
        <v>0.14000000000000001</v>
      </c>
      <c r="G87" s="73">
        <v>0</v>
      </c>
      <c r="H87" s="74">
        <v>0</v>
      </c>
      <c r="I87" s="74">
        <v>0</v>
      </c>
      <c r="J87" s="74">
        <v>0</v>
      </c>
      <c r="K87" s="75">
        <v>0</v>
      </c>
      <c r="L87" s="74">
        <f t="shared" si="77"/>
        <v>0</v>
      </c>
      <c r="M87" s="74">
        <f t="shared" si="78"/>
        <v>0</v>
      </c>
      <c r="N87" s="74">
        <v>0</v>
      </c>
      <c r="O87" s="74">
        <v>0</v>
      </c>
      <c r="P87" s="74">
        <v>0</v>
      </c>
      <c r="Q87" s="74">
        <v>0</v>
      </c>
      <c r="R87" s="74">
        <v>0</v>
      </c>
      <c r="S87" s="74">
        <v>0</v>
      </c>
      <c r="T87" s="74">
        <v>0</v>
      </c>
      <c r="U87" s="74">
        <v>0</v>
      </c>
      <c r="V87" s="74">
        <v>0</v>
      </c>
      <c r="W87" s="74">
        <v>0</v>
      </c>
      <c r="X87" s="74">
        <v>10.8</v>
      </c>
      <c r="Y87" s="74">
        <v>0</v>
      </c>
      <c r="Z87" s="74">
        <v>0</v>
      </c>
      <c r="AA87" s="74">
        <v>0</v>
      </c>
      <c r="AB87" s="74">
        <v>0</v>
      </c>
      <c r="AC87" s="74">
        <v>0</v>
      </c>
      <c r="AD87" s="74">
        <v>0</v>
      </c>
      <c r="AE87" s="75">
        <v>0</v>
      </c>
      <c r="AF87" s="74">
        <f t="shared" si="52"/>
        <v>0</v>
      </c>
      <c r="AG87" s="74">
        <f t="shared" si="79"/>
        <v>0</v>
      </c>
      <c r="AH87" s="74">
        <f t="shared" si="80"/>
        <v>0</v>
      </c>
      <c r="AI87" s="75">
        <v>0</v>
      </c>
      <c r="AJ87" s="74">
        <f t="shared" si="81"/>
        <v>0</v>
      </c>
      <c r="AK87" s="74">
        <f t="shared" si="82"/>
        <v>0</v>
      </c>
      <c r="AL87" s="74">
        <f t="shared" si="83"/>
        <v>0</v>
      </c>
      <c r="AM87" s="75">
        <v>0</v>
      </c>
      <c r="AN87" s="74">
        <f t="shared" si="53"/>
        <v>0</v>
      </c>
      <c r="AO87" s="74">
        <f t="shared" si="54"/>
        <v>0</v>
      </c>
      <c r="AP87" s="74">
        <f t="shared" si="55"/>
        <v>0</v>
      </c>
      <c r="AQ87" s="75">
        <v>0</v>
      </c>
      <c r="AR87" s="74">
        <f t="shared" si="56"/>
        <v>0</v>
      </c>
      <c r="AS87" s="74">
        <f t="shared" si="57"/>
        <v>0</v>
      </c>
      <c r="AT87" s="74">
        <f t="shared" si="58"/>
        <v>0</v>
      </c>
      <c r="AU87" s="74">
        <v>0</v>
      </c>
      <c r="AV87" s="74">
        <v>0</v>
      </c>
      <c r="AW87" s="74">
        <v>0</v>
      </c>
      <c r="AX87" s="75">
        <v>0</v>
      </c>
      <c r="AY87" s="74">
        <f t="shared" si="59"/>
        <v>0</v>
      </c>
      <c r="AZ87" s="74">
        <f t="shared" si="60"/>
        <v>0</v>
      </c>
      <c r="BA87" s="74">
        <f t="shared" si="61"/>
        <v>0</v>
      </c>
      <c r="BB87" s="74">
        <v>0</v>
      </c>
      <c r="BC87" s="74">
        <f t="shared" si="62"/>
        <v>0</v>
      </c>
      <c r="BD87" s="74">
        <f t="shared" si="63"/>
        <v>0</v>
      </c>
      <c r="BE87" s="74">
        <f t="shared" si="64"/>
        <v>0</v>
      </c>
      <c r="BF87" s="75">
        <v>0.22</v>
      </c>
      <c r="BG87" s="74">
        <f t="shared" si="84"/>
        <v>0</v>
      </c>
      <c r="BH87" s="74">
        <f t="shared" si="85"/>
        <v>0.12100000000000001</v>
      </c>
      <c r="BI87" s="74">
        <f t="shared" si="86"/>
        <v>9.9000000000000005E-2</v>
      </c>
      <c r="BJ87" s="75">
        <v>0</v>
      </c>
      <c r="BK87" s="74">
        <f t="shared" si="65"/>
        <v>0</v>
      </c>
      <c r="BL87" s="74">
        <f t="shared" si="66"/>
        <v>0</v>
      </c>
      <c r="BM87" s="74">
        <f t="shared" si="67"/>
        <v>0</v>
      </c>
      <c r="BN87" s="74">
        <f t="shared" si="68"/>
        <v>0</v>
      </c>
      <c r="BO87" s="74">
        <f t="shared" si="69"/>
        <v>10.921000000000001</v>
      </c>
      <c r="BP87" s="74">
        <f t="shared" si="70"/>
        <v>0.23900000000000002</v>
      </c>
      <c r="BQ87" s="74">
        <f t="shared" si="71"/>
        <v>11.160000000000002</v>
      </c>
      <c r="BS87" s="74">
        <f t="shared" si="72"/>
        <v>11.160000000000002</v>
      </c>
      <c r="BT87" s="74">
        <f t="shared" si="73"/>
        <v>0</v>
      </c>
      <c r="BU87" s="74"/>
      <c r="BV87" s="77">
        <f t="shared" si="74"/>
        <v>0</v>
      </c>
      <c r="BW87" s="77">
        <f t="shared" si="75"/>
        <v>0.9785842293906809</v>
      </c>
      <c r="BX87" s="77">
        <f t="shared" si="76"/>
        <v>2.1415770609318995E-2</v>
      </c>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row>
    <row r="88" spans="1:140" x14ac:dyDescent="0.25">
      <c r="A88" s="72"/>
      <c r="B88" s="119">
        <v>85</v>
      </c>
      <c r="C88" s="88" t="s">
        <v>395</v>
      </c>
      <c r="D88" s="88" t="s">
        <v>95</v>
      </c>
      <c r="E88" s="73">
        <v>0</v>
      </c>
      <c r="F88" s="73">
        <v>0</v>
      </c>
      <c r="G88" s="73">
        <v>0</v>
      </c>
      <c r="H88" s="74">
        <v>0</v>
      </c>
      <c r="I88" s="74">
        <v>0</v>
      </c>
      <c r="J88" s="74">
        <v>0</v>
      </c>
      <c r="K88" s="75">
        <v>0</v>
      </c>
      <c r="L88" s="74">
        <f t="shared" si="77"/>
        <v>0</v>
      </c>
      <c r="M88" s="74">
        <f t="shared" si="78"/>
        <v>0</v>
      </c>
      <c r="N88" s="74">
        <v>0</v>
      </c>
      <c r="O88" s="74">
        <v>0</v>
      </c>
      <c r="P88" s="74">
        <v>0</v>
      </c>
      <c r="Q88" s="74">
        <v>0</v>
      </c>
      <c r="R88" s="74">
        <v>0</v>
      </c>
      <c r="S88" s="74">
        <v>0</v>
      </c>
      <c r="T88" s="74">
        <v>0</v>
      </c>
      <c r="U88" s="74">
        <v>0</v>
      </c>
      <c r="V88" s="74">
        <v>0</v>
      </c>
      <c r="W88" s="74">
        <v>0</v>
      </c>
      <c r="X88" s="74">
        <v>0</v>
      </c>
      <c r="Y88" s="74">
        <v>0</v>
      </c>
      <c r="Z88" s="74">
        <v>0</v>
      </c>
      <c r="AA88" s="74">
        <v>0</v>
      </c>
      <c r="AB88" s="74">
        <v>0</v>
      </c>
      <c r="AC88" s="74">
        <v>0</v>
      </c>
      <c r="AD88" s="74">
        <v>0</v>
      </c>
      <c r="AE88" s="75">
        <v>0</v>
      </c>
      <c r="AF88" s="74">
        <f t="shared" si="52"/>
        <v>0</v>
      </c>
      <c r="AG88" s="74">
        <f t="shared" si="79"/>
        <v>0</v>
      </c>
      <c r="AH88" s="74">
        <f t="shared" si="80"/>
        <v>0</v>
      </c>
      <c r="AI88" s="75">
        <v>0</v>
      </c>
      <c r="AJ88" s="74">
        <f t="shared" si="81"/>
        <v>0</v>
      </c>
      <c r="AK88" s="74">
        <f t="shared" si="82"/>
        <v>0</v>
      </c>
      <c r="AL88" s="74">
        <f t="shared" si="83"/>
        <v>0</v>
      </c>
      <c r="AM88" s="75">
        <v>0</v>
      </c>
      <c r="AN88" s="74">
        <f t="shared" si="53"/>
        <v>0</v>
      </c>
      <c r="AO88" s="74">
        <f t="shared" si="54"/>
        <v>0</v>
      </c>
      <c r="AP88" s="74">
        <f t="shared" si="55"/>
        <v>0</v>
      </c>
      <c r="AQ88" s="75">
        <v>0</v>
      </c>
      <c r="AR88" s="74">
        <f t="shared" si="56"/>
        <v>0</v>
      </c>
      <c r="AS88" s="74">
        <f t="shared" si="57"/>
        <v>0</v>
      </c>
      <c r="AT88" s="74">
        <f t="shared" si="58"/>
        <v>0</v>
      </c>
      <c r="AU88" s="74">
        <v>0</v>
      </c>
      <c r="AV88" s="74">
        <v>0</v>
      </c>
      <c r="AW88" s="74">
        <v>0</v>
      </c>
      <c r="AX88" s="75">
        <v>0</v>
      </c>
      <c r="AY88" s="74">
        <f t="shared" si="59"/>
        <v>0</v>
      </c>
      <c r="AZ88" s="74">
        <f t="shared" si="60"/>
        <v>0</v>
      </c>
      <c r="BA88" s="74">
        <f t="shared" si="61"/>
        <v>0</v>
      </c>
      <c r="BB88" s="74">
        <v>0</v>
      </c>
      <c r="BC88" s="74">
        <f t="shared" si="62"/>
        <v>0</v>
      </c>
      <c r="BD88" s="74">
        <f t="shared" si="63"/>
        <v>0</v>
      </c>
      <c r="BE88" s="74">
        <f t="shared" si="64"/>
        <v>0</v>
      </c>
      <c r="BF88" s="75">
        <v>0.22799999999999998</v>
      </c>
      <c r="BG88" s="74">
        <f t="shared" si="84"/>
        <v>0</v>
      </c>
      <c r="BH88" s="74">
        <f t="shared" si="85"/>
        <v>0.12540000000000001</v>
      </c>
      <c r="BI88" s="74">
        <f t="shared" si="86"/>
        <v>0.1026</v>
      </c>
      <c r="BJ88" s="75">
        <v>0</v>
      </c>
      <c r="BK88" s="74">
        <f t="shared" si="65"/>
        <v>0</v>
      </c>
      <c r="BL88" s="74">
        <f t="shared" si="66"/>
        <v>0</v>
      </c>
      <c r="BM88" s="74">
        <f t="shared" si="67"/>
        <v>0</v>
      </c>
      <c r="BN88" s="74">
        <f t="shared" si="68"/>
        <v>0</v>
      </c>
      <c r="BO88" s="74">
        <f t="shared" si="69"/>
        <v>0.12540000000000001</v>
      </c>
      <c r="BP88" s="74">
        <f t="shared" si="70"/>
        <v>0.1026</v>
      </c>
      <c r="BQ88" s="74">
        <f t="shared" si="71"/>
        <v>0.22800000000000001</v>
      </c>
      <c r="BS88" s="74">
        <f t="shared" si="72"/>
        <v>0.22799999999999998</v>
      </c>
      <c r="BT88" s="74">
        <f t="shared" si="73"/>
        <v>0</v>
      </c>
      <c r="BU88" s="74"/>
      <c r="BV88" s="77">
        <f t="shared" si="74"/>
        <v>0</v>
      </c>
      <c r="BW88" s="77">
        <f t="shared" si="75"/>
        <v>0.55000000000000004</v>
      </c>
      <c r="BX88" s="77">
        <f t="shared" si="76"/>
        <v>0.44999999999999996</v>
      </c>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row>
    <row r="89" spans="1:140" x14ac:dyDescent="0.25">
      <c r="A89" s="72"/>
      <c r="B89" s="119">
        <v>86</v>
      </c>
      <c r="C89" s="88" t="s">
        <v>602</v>
      </c>
      <c r="D89" s="88" t="s">
        <v>285</v>
      </c>
      <c r="E89" s="73">
        <v>0</v>
      </c>
      <c r="F89" s="73">
        <v>0</v>
      </c>
      <c r="G89" s="73">
        <v>0</v>
      </c>
      <c r="H89" s="74">
        <v>0</v>
      </c>
      <c r="I89" s="74">
        <v>0</v>
      </c>
      <c r="J89" s="74">
        <v>0</v>
      </c>
      <c r="K89" s="75">
        <v>0</v>
      </c>
      <c r="L89" s="74">
        <f t="shared" si="77"/>
        <v>0</v>
      </c>
      <c r="M89" s="74">
        <f t="shared" si="78"/>
        <v>0</v>
      </c>
      <c r="N89" s="74">
        <v>0</v>
      </c>
      <c r="O89" s="74">
        <v>0</v>
      </c>
      <c r="P89" s="74">
        <v>0</v>
      </c>
      <c r="Q89" s="74">
        <v>0</v>
      </c>
      <c r="R89" s="74">
        <v>0</v>
      </c>
      <c r="S89" s="74">
        <v>0</v>
      </c>
      <c r="T89" s="74">
        <v>0</v>
      </c>
      <c r="U89" s="74">
        <v>0</v>
      </c>
      <c r="V89" s="74">
        <v>0</v>
      </c>
      <c r="W89" s="74">
        <v>0</v>
      </c>
      <c r="X89" s="74">
        <v>0</v>
      </c>
      <c r="Y89" s="74">
        <v>0</v>
      </c>
      <c r="Z89" s="74">
        <v>0</v>
      </c>
      <c r="AA89" s="74">
        <v>0</v>
      </c>
      <c r="AB89" s="74">
        <v>0</v>
      </c>
      <c r="AC89" s="74">
        <v>0</v>
      </c>
      <c r="AD89" s="74">
        <v>0</v>
      </c>
      <c r="AE89" s="75">
        <v>0</v>
      </c>
      <c r="AF89" s="74">
        <f t="shared" si="52"/>
        <v>0</v>
      </c>
      <c r="AG89" s="74">
        <f t="shared" si="79"/>
        <v>0</v>
      </c>
      <c r="AH89" s="74">
        <f t="shared" si="80"/>
        <v>0</v>
      </c>
      <c r="AI89" s="75">
        <v>0</v>
      </c>
      <c r="AJ89" s="74">
        <f t="shared" si="81"/>
        <v>0</v>
      </c>
      <c r="AK89" s="74">
        <f t="shared" si="82"/>
        <v>0</v>
      </c>
      <c r="AL89" s="74">
        <f t="shared" si="83"/>
        <v>0</v>
      </c>
      <c r="AM89" s="75">
        <v>0</v>
      </c>
      <c r="AN89" s="74">
        <f t="shared" si="53"/>
        <v>0</v>
      </c>
      <c r="AO89" s="74">
        <f t="shared" si="54"/>
        <v>0</v>
      </c>
      <c r="AP89" s="74">
        <f t="shared" si="55"/>
        <v>0</v>
      </c>
      <c r="AQ89" s="75">
        <v>0</v>
      </c>
      <c r="AR89" s="74">
        <f t="shared" si="56"/>
        <v>0</v>
      </c>
      <c r="AS89" s="74">
        <f t="shared" si="57"/>
        <v>0</v>
      </c>
      <c r="AT89" s="74">
        <f t="shared" si="58"/>
        <v>0</v>
      </c>
      <c r="AU89" s="74">
        <v>0</v>
      </c>
      <c r="AV89" s="74">
        <v>0</v>
      </c>
      <c r="AW89" s="74">
        <v>5.9540229885057467</v>
      </c>
      <c r="AX89" s="75">
        <v>0</v>
      </c>
      <c r="AY89" s="74">
        <f t="shared" si="59"/>
        <v>0</v>
      </c>
      <c r="AZ89" s="74">
        <f t="shared" si="60"/>
        <v>0</v>
      </c>
      <c r="BA89" s="74">
        <f t="shared" si="61"/>
        <v>0</v>
      </c>
      <c r="BB89" s="74">
        <v>0</v>
      </c>
      <c r="BC89" s="74">
        <f t="shared" si="62"/>
        <v>0</v>
      </c>
      <c r="BD89" s="74">
        <f t="shared" si="63"/>
        <v>0</v>
      </c>
      <c r="BE89" s="74">
        <f t="shared" si="64"/>
        <v>0</v>
      </c>
      <c r="BF89" s="75">
        <v>0.12720000000000001</v>
      </c>
      <c r="BG89" s="74">
        <f t="shared" si="84"/>
        <v>0</v>
      </c>
      <c r="BH89" s="74">
        <f t="shared" si="85"/>
        <v>6.9960000000000008E-2</v>
      </c>
      <c r="BI89" s="74">
        <f t="shared" si="86"/>
        <v>5.7240000000000006E-2</v>
      </c>
      <c r="BJ89" s="75">
        <v>0</v>
      </c>
      <c r="BK89" s="74">
        <f t="shared" si="65"/>
        <v>0</v>
      </c>
      <c r="BL89" s="74">
        <f t="shared" si="66"/>
        <v>0</v>
      </c>
      <c r="BM89" s="74">
        <f t="shared" si="67"/>
        <v>0</v>
      </c>
      <c r="BN89" s="74">
        <f t="shared" si="68"/>
        <v>0</v>
      </c>
      <c r="BO89" s="74">
        <f t="shared" si="69"/>
        <v>6.0239829885057468</v>
      </c>
      <c r="BP89" s="74">
        <f t="shared" si="70"/>
        <v>5.7240000000000006E-2</v>
      </c>
      <c r="BQ89" s="74">
        <f t="shared" si="71"/>
        <v>6.0812229885057469</v>
      </c>
      <c r="BS89" s="74">
        <f t="shared" si="72"/>
        <v>6.0812229885057469</v>
      </c>
      <c r="BT89" s="74">
        <f t="shared" si="73"/>
        <v>0</v>
      </c>
      <c r="BU89" s="74"/>
      <c r="BV89" s="77">
        <f t="shared" si="74"/>
        <v>0</v>
      </c>
      <c r="BW89" s="77">
        <f t="shared" si="75"/>
        <v>0.99058741965091712</v>
      </c>
      <c r="BX89" s="77">
        <f t="shared" si="76"/>
        <v>9.4125803490828393E-3</v>
      </c>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row>
    <row r="90" spans="1:140" x14ac:dyDescent="0.25">
      <c r="A90" s="80" t="s">
        <v>582</v>
      </c>
      <c r="B90" s="120">
        <v>87</v>
      </c>
      <c r="C90" s="81" t="s">
        <v>396</v>
      </c>
      <c r="D90" s="81" t="s">
        <v>97</v>
      </c>
      <c r="E90" s="82">
        <v>0</v>
      </c>
      <c r="F90" s="82">
        <v>0</v>
      </c>
      <c r="G90" s="82">
        <v>0</v>
      </c>
      <c r="H90" s="83">
        <v>0</v>
      </c>
      <c r="I90" s="83">
        <v>0</v>
      </c>
      <c r="J90" s="83">
        <v>0</v>
      </c>
      <c r="K90" s="84">
        <v>0</v>
      </c>
      <c r="L90" s="83">
        <f t="shared" si="77"/>
        <v>0</v>
      </c>
      <c r="M90" s="83">
        <f t="shared" si="78"/>
        <v>0</v>
      </c>
      <c r="N90" s="83">
        <v>0</v>
      </c>
      <c r="O90" s="83">
        <v>0</v>
      </c>
      <c r="P90" s="83">
        <v>0</v>
      </c>
      <c r="Q90" s="83">
        <v>0</v>
      </c>
      <c r="R90" s="83">
        <v>0</v>
      </c>
      <c r="S90" s="83">
        <v>0</v>
      </c>
      <c r="T90" s="83">
        <v>0</v>
      </c>
      <c r="U90" s="83">
        <v>0</v>
      </c>
      <c r="V90" s="83">
        <v>0</v>
      </c>
      <c r="W90" s="83">
        <v>0</v>
      </c>
      <c r="X90" s="83">
        <v>0</v>
      </c>
      <c r="Y90" s="83">
        <v>0</v>
      </c>
      <c r="Z90" s="83">
        <v>0</v>
      </c>
      <c r="AA90" s="83">
        <v>0</v>
      </c>
      <c r="AB90" s="83">
        <v>0</v>
      </c>
      <c r="AC90" s="83">
        <v>0</v>
      </c>
      <c r="AD90" s="83">
        <v>0</v>
      </c>
      <c r="AE90" s="84">
        <v>0</v>
      </c>
      <c r="AF90" s="83">
        <f t="shared" si="52"/>
        <v>0</v>
      </c>
      <c r="AG90" s="83">
        <f t="shared" si="79"/>
        <v>0</v>
      </c>
      <c r="AH90" s="83">
        <f t="shared" si="80"/>
        <v>0</v>
      </c>
      <c r="AI90" s="84">
        <v>0</v>
      </c>
      <c r="AJ90" s="83">
        <f t="shared" si="81"/>
        <v>0</v>
      </c>
      <c r="AK90" s="83">
        <f t="shared" si="82"/>
        <v>0</v>
      </c>
      <c r="AL90" s="83">
        <f t="shared" si="83"/>
        <v>0</v>
      </c>
      <c r="AM90" s="84">
        <v>0</v>
      </c>
      <c r="AN90" s="83">
        <f t="shared" si="53"/>
        <v>0</v>
      </c>
      <c r="AO90" s="83">
        <f t="shared" si="54"/>
        <v>0</v>
      </c>
      <c r="AP90" s="83">
        <f t="shared" si="55"/>
        <v>0</v>
      </c>
      <c r="AQ90" s="84">
        <v>0</v>
      </c>
      <c r="AR90" s="83">
        <f t="shared" si="56"/>
        <v>0</v>
      </c>
      <c r="AS90" s="83">
        <f t="shared" si="57"/>
        <v>0</v>
      </c>
      <c r="AT90" s="83">
        <f t="shared" si="58"/>
        <v>0</v>
      </c>
      <c r="AU90" s="83">
        <v>0</v>
      </c>
      <c r="AV90" s="83">
        <v>0</v>
      </c>
      <c r="AW90" s="83">
        <v>0</v>
      </c>
      <c r="AX90" s="84">
        <v>0</v>
      </c>
      <c r="AY90" s="83">
        <f t="shared" si="59"/>
        <v>0</v>
      </c>
      <c r="AZ90" s="83">
        <f t="shared" si="60"/>
        <v>0</v>
      </c>
      <c r="BA90" s="83">
        <f t="shared" si="61"/>
        <v>0</v>
      </c>
      <c r="BB90" s="83">
        <v>0</v>
      </c>
      <c r="BC90" s="83">
        <f t="shared" si="62"/>
        <v>0</v>
      </c>
      <c r="BD90" s="83">
        <f t="shared" si="63"/>
        <v>0</v>
      </c>
      <c r="BE90" s="83">
        <f t="shared" si="64"/>
        <v>0</v>
      </c>
      <c r="BF90" s="84">
        <v>0</v>
      </c>
      <c r="BG90" s="83">
        <f t="shared" si="84"/>
        <v>0</v>
      </c>
      <c r="BH90" s="83">
        <f t="shared" si="85"/>
        <v>0</v>
      </c>
      <c r="BI90" s="83">
        <f t="shared" si="86"/>
        <v>0</v>
      </c>
      <c r="BJ90" s="84">
        <v>0</v>
      </c>
      <c r="BK90" s="83">
        <f t="shared" si="65"/>
        <v>0</v>
      </c>
      <c r="BL90" s="83">
        <f t="shared" si="66"/>
        <v>0</v>
      </c>
      <c r="BM90" s="83">
        <f t="shared" si="67"/>
        <v>0</v>
      </c>
      <c r="BN90" s="83">
        <f t="shared" si="68"/>
        <v>0</v>
      </c>
      <c r="BO90" s="83">
        <f t="shared" si="69"/>
        <v>0</v>
      </c>
      <c r="BP90" s="83">
        <f t="shared" si="70"/>
        <v>0</v>
      </c>
      <c r="BQ90" s="83">
        <f t="shared" si="71"/>
        <v>0</v>
      </c>
      <c r="BR90" s="85"/>
      <c r="BS90" s="83">
        <f t="shared" si="72"/>
        <v>0</v>
      </c>
      <c r="BT90" s="83">
        <f t="shared" si="73"/>
        <v>0</v>
      </c>
      <c r="BU90" s="83"/>
      <c r="BV90" s="86">
        <f t="shared" si="74"/>
        <v>0</v>
      </c>
      <c r="BW90" s="86">
        <f t="shared" si="75"/>
        <v>0</v>
      </c>
      <c r="BX90" s="86">
        <f t="shared" si="76"/>
        <v>0</v>
      </c>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row>
    <row r="91" spans="1:140" x14ac:dyDescent="0.25">
      <c r="A91" s="72"/>
      <c r="B91" s="119">
        <v>88</v>
      </c>
      <c r="C91" s="88" t="s">
        <v>593</v>
      </c>
      <c r="D91" s="88" t="s">
        <v>478</v>
      </c>
      <c r="E91" s="73">
        <v>0</v>
      </c>
      <c r="F91" s="73">
        <v>0</v>
      </c>
      <c r="G91" s="73">
        <v>0</v>
      </c>
      <c r="H91" s="74">
        <v>0</v>
      </c>
      <c r="I91" s="74">
        <v>0</v>
      </c>
      <c r="J91" s="74">
        <v>0</v>
      </c>
      <c r="K91" s="75">
        <v>0</v>
      </c>
      <c r="L91" s="74">
        <f t="shared" si="77"/>
        <v>0</v>
      </c>
      <c r="M91" s="74">
        <f t="shared" si="78"/>
        <v>0</v>
      </c>
      <c r="N91" s="74">
        <v>0</v>
      </c>
      <c r="O91" s="74">
        <v>0</v>
      </c>
      <c r="P91" s="74">
        <v>0</v>
      </c>
      <c r="Q91" s="74">
        <v>0</v>
      </c>
      <c r="R91" s="74">
        <v>0</v>
      </c>
      <c r="S91" s="74">
        <v>0</v>
      </c>
      <c r="T91" s="74">
        <v>0</v>
      </c>
      <c r="U91" s="74">
        <v>0</v>
      </c>
      <c r="V91" s="74">
        <v>0</v>
      </c>
      <c r="W91" s="74">
        <v>0</v>
      </c>
      <c r="X91" s="74">
        <v>0</v>
      </c>
      <c r="Y91" s="74">
        <v>0</v>
      </c>
      <c r="Z91" s="74">
        <v>0</v>
      </c>
      <c r="AA91" s="74">
        <v>0</v>
      </c>
      <c r="AB91" s="74">
        <v>0</v>
      </c>
      <c r="AC91" s="74">
        <v>0</v>
      </c>
      <c r="AD91" s="74">
        <v>0</v>
      </c>
      <c r="AE91" s="75">
        <v>0</v>
      </c>
      <c r="AF91" s="74">
        <f t="shared" si="52"/>
        <v>0</v>
      </c>
      <c r="AG91" s="74">
        <f t="shared" si="79"/>
        <v>0</v>
      </c>
      <c r="AH91" s="74">
        <f t="shared" si="80"/>
        <v>0</v>
      </c>
      <c r="AI91" s="75">
        <v>0</v>
      </c>
      <c r="AJ91" s="74">
        <f t="shared" si="81"/>
        <v>0</v>
      </c>
      <c r="AK91" s="74">
        <f t="shared" si="82"/>
        <v>0</v>
      </c>
      <c r="AL91" s="74">
        <f t="shared" si="83"/>
        <v>0</v>
      </c>
      <c r="AM91" s="75">
        <v>0</v>
      </c>
      <c r="AN91" s="74">
        <f t="shared" si="53"/>
        <v>0</v>
      </c>
      <c r="AO91" s="74">
        <f t="shared" si="54"/>
        <v>0</v>
      </c>
      <c r="AP91" s="74">
        <f t="shared" si="55"/>
        <v>0</v>
      </c>
      <c r="AQ91" s="75">
        <v>0</v>
      </c>
      <c r="AR91" s="74">
        <f t="shared" si="56"/>
        <v>0</v>
      </c>
      <c r="AS91" s="74">
        <f t="shared" si="57"/>
        <v>0</v>
      </c>
      <c r="AT91" s="74">
        <f t="shared" si="58"/>
        <v>0</v>
      </c>
      <c r="AU91" s="74">
        <v>0</v>
      </c>
      <c r="AV91" s="74">
        <v>0</v>
      </c>
      <c r="AW91" s="74">
        <v>0</v>
      </c>
      <c r="AX91" s="75">
        <v>0</v>
      </c>
      <c r="AY91" s="74">
        <f t="shared" si="59"/>
        <v>0</v>
      </c>
      <c r="AZ91" s="74">
        <f t="shared" si="60"/>
        <v>0</v>
      </c>
      <c r="BA91" s="74">
        <f t="shared" si="61"/>
        <v>0</v>
      </c>
      <c r="BB91" s="74">
        <v>0</v>
      </c>
      <c r="BC91" s="74">
        <f t="shared" si="62"/>
        <v>0</v>
      </c>
      <c r="BD91" s="74">
        <f t="shared" si="63"/>
        <v>0</v>
      </c>
      <c r="BE91" s="74">
        <f t="shared" si="64"/>
        <v>0</v>
      </c>
      <c r="BF91" s="75">
        <v>0.159</v>
      </c>
      <c r="BG91" s="74">
        <f t="shared" si="84"/>
        <v>0</v>
      </c>
      <c r="BH91" s="74">
        <f t="shared" si="85"/>
        <v>8.7450000000000014E-2</v>
      </c>
      <c r="BI91" s="74">
        <f t="shared" si="86"/>
        <v>7.1550000000000002E-2</v>
      </c>
      <c r="BJ91" s="75">
        <v>0</v>
      </c>
      <c r="BK91" s="74">
        <f t="shared" si="65"/>
        <v>0</v>
      </c>
      <c r="BL91" s="74">
        <f t="shared" si="66"/>
        <v>0</v>
      </c>
      <c r="BM91" s="74">
        <f t="shared" si="67"/>
        <v>0</v>
      </c>
      <c r="BN91" s="74">
        <f t="shared" si="68"/>
        <v>0</v>
      </c>
      <c r="BO91" s="74">
        <f t="shared" si="69"/>
        <v>8.7450000000000014E-2</v>
      </c>
      <c r="BP91" s="74">
        <f t="shared" si="70"/>
        <v>7.1550000000000002E-2</v>
      </c>
      <c r="BQ91" s="74">
        <f t="shared" si="71"/>
        <v>0.15900000000000003</v>
      </c>
      <c r="BS91" s="74">
        <f t="shared" si="72"/>
        <v>0.159</v>
      </c>
      <c r="BT91" s="74">
        <f t="shared" si="73"/>
        <v>0</v>
      </c>
      <c r="BU91" s="74"/>
      <c r="BV91" s="77">
        <f t="shared" si="74"/>
        <v>0</v>
      </c>
      <c r="BW91" s="77">
        <f t="shared" si="75"/>
        <v>0.54999999999999993</v>
      </c>
      <c r="BX91" s="77">
        <f t="shared" si="76"/>
        <v>0.44999999999999996</v>
      </c>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row>
    <row r="92" spans="1:140" x14ac:dyDescent="0.25">
      <c r="A92" s="72"/>
      <c r="B92" s="119">
        <v>89</v>
      </c>
      <c r="C92" s="88" t="s">
        <v>397</v>
      </c>
      <c r="D92" s="88" t="s">
        <v>99</v>
      </c>
      <c r="E92" s="73">
        <v>0</v>
      </c>
      <c r="F92" s="73">
        <v>0.08</v>
      </c>
      <c r="G92" s="73">
        <v>0</v>
      </c>
      <c r="H92" s="74">
        <v>0</v>
      </c>
      <c r="I92" s="74">
        <v>0</v>
      </c>
      <c r="J92" s="74">
        <v>0</v>
      </c>
      <c r="K92" s="75">
        <v>0</v>
      </c>
      <c r="L92" s="74">
        <f t="shared" si="77"/>
        <v>0</v>
      </c>
      <c r="M92" s="74">
        <f t="shared" si="78"/>
        <v>0</v>
      </c>
      <c r="N92" s="74">
        <v>0</v>
      </c>
      <c r="O92" s="74">
        <v>0</v>
      </c>
      <c r="P92" s="74">
        <v>0</v>
      </c>
      <c r="Q92" s="74">
        <v>0</v>
      </c>
      <c r="R92" s="74">
        <v>0</v>
      </c>
      <c r="S92" s="74">
        <v>0</v>
      </c>
      <c r="T92" s="74">
        <v>0</v>
      </c>
      <c r="U92" s="74">
        <v>0</v>
      </c>
      <c r="V92" s="74">
        <v>0</v>
      </c>
      <c r="W92" s="74">
        <v>2.6</v>
      </c>
      <c r="X92" s="74">
        <v>0</v>
      </c>
      <c r="Y92" s="74">
        <v>0</v>
      </c>
      <c r="Z92" s="74">
        <v>0</v>
      </c>
      <c r="AA92" s="74">
        <v>0</v>
      </c>
      <c r="AB92" s="74">
        <v>9.3000000000000007</v>
      </c>
      <c r="AC92" s="74">
        <v>0</v>
      </c>
      <c r="AD92" s="74">
        <v>0</v>
      </c>
      <c r="AE92" s="75">
        <v>0</v>
      </c>
      <c r="AF92" s="74">
        <f t="shared" si="52"/>
        <v>0</v>
      </c>
      <c r="AG92" s="74">
        <f t="shared" si="79"/>
        <v>0</v>
      </c>
      <c r="AH92" s="74">
        <f t="shared" si="80"/>
        <v>0</v>
      </c>
      <c r="AI92" s="75">
        <v>0</v>
      </c>
      <c r="AJ92" s="74">
        <f t="shared" si="81"/>
        <v>0</v>
      </c>
      <c r="AK92" s="74">
        <f t="shared" si="82"/>
        <v>0</v>
      </c>
      <c r="AL92" s="74">
        <f t="shared" si="83"/>
        <v>0</v>
      </c>
      <c r="AM92" s="75">
        <v>0</v>
      </c>
      <c r="AN92" s="74">
        <f t="shared" si="53"/>
        <v>0</v>
      </c>
      <c r="AO92" s="74">
        <f t="shared" si="54"/>
        <v>0</v>
      </c>
      <c r="AP92" s="74">
        <f t="shared" si="55"/>
        <v>0</v>
      </c>
      <c r="AQ92" s="75">
        <v>0</v>
      </c>
      <c r="AR92" s="74">
        <f t="shared" si="56"/>
        <v>0</v>
      </c>
      <c r="AS92" s="74">
        <f t="shared" si="57"/>
        <v>0</v>
      </c>
      <c r="AT92" s="74">
        <f t="shared" si="58"/>
        <v>0</v>
      </c>
      <c r="AU92" s="74">
        <v>0</v>
      </c>
      <c r="AV92" s="74">
        <v>0</v>
      </c>
      <c r="AW92" s="74">
        <v>0</v>
      </c>
      <c r="AX92" s="75">
        <v>0</v>
      </c>
      <c r="AY92" s="74">
        <f t="shared" si="59"/>
        <v>0</v>
      </c>
      <c r="AZ92" s="74">
        <f t="shared" si="60"/>
        <v>0</v>
      </c>
      <c r="BA92" s="74">
        <f t="shared" si="61"/>
        <v>0</v>
      </c>
      <c r="BB92" s="74">
        <v>0</v>
      </c>
      <c r="BC92" s="74">
        <f t="shared" si="62"/>
        <v>0</v>
      </c>
      <c r="BD92" s="74">
        <f t="shared" si="63"/>
        <v>0</v>
      </c>
      <c r="BE92" s="74">
        <f t="shared" si="64"/>
        <v>0</v>
      </c>
      <c r="BF92" s="75">
        <v>0.16</v>
      </c>
      <c r="BG92" s="74">
        <f t="shared" si="84"/>
        <v>0</v>
      </c>
      <c r="BH92" s="74">
        <f t="shared" si="85"/>
        <v>8.8000000000000009E-2</v>
      </c>
      <c r="BI92" s="74">
        <f t="shared" si="86"/>
        <v>7.2000000000000008E-2</v>
      </c>
      <c r="BJ92" s="75">
        <v>0</v>
      </c>
      <c r="BK92" s="74">
        <f t="shared" si="65"/>
        <v>0</v>
      </c>
      <c r="BL92" s="74">
        <f t="shared" si="66"/>
        <v>0</v>
      </c>
      <c r="BM92" s="74">
        <f t="shared" si="67"/>
        <v>0</v>
      </c>
      <c r="BN92" s="74">
        <f t="shared" si="68"/>
        <v>0</v>
      </c>
      <c r="BO92" s="74">
        <f t="shared" si="69"/>
        <v>11.988</v>
      </c>
      <c r="BP92" s="74">
        <f t="shared" si="70"/>
        <v>0.15200000000000002</v>
      </c>
      <c r="BQ92" s="74">
        <f t="shared" si="71"/>
        <v>12.139999999999999</v>
      </c>
      <c r="BS92" s="74">
        <f t="shared" si="72"/>
        <v>12.14</v>
      </c>
      <c r="BT92" s="74">
        <f t="shared" si="73"/>
        <v>0</v>
      </c>
      <c r="BU92" s="74"/>
      <c r="BV92" s="77">
        <f t="shared" si="74"/>
        <v>0</v>
      </c>
      <c r="BW92" s="77">
        <f t="shared" si="75"/>
        <v>0.98747940691927516</v>
      </c>
      <c r="BX92" s="77">
        <f t="shared" si="76"/>
        <v>1.252059308072488E-2</v>
      </c>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row>
    <row r="93" spans="1:140" x14ac:dyDescent="0.25">
      <c r="A93" s="72"/>
      <c r="B93" s="119">
        <v>90</v>
      </c>
      <c r="C93" s="88" t="s">
        <v>356</v>
      </c>
      <c r="D93" s="88" t="s">
        <v>101</v>
      </c>
      <c r="E93" s="73">
        <v>0</v>
      </c>
      <c r="F93" s="73">
        <v>4.3499999999999996</v>
      </c>
      <c r="G93" s="73">
        <v>0</v>
      </c>
      <c r="H93" s="74">
        <v>0</v>
      </c>
      <c r="I93" s="74">
        <v>0</v>
      </c>
      <c r="J93" s="74">
        <v>0</v>
      </c>
      <c r="K93" s="75">
        <v>0</v>
      </c>
      <c r="L93" s="74">
        <f t="shared" si="77"/>
        <v>0</v>
      </c>
      <c r="M93" s="74">
        <f t="shared" si="78"/>
        <v>0</v>
      </c>
      <c r="N93" s="74">
        <v>0</v>
      </c>
      <c r="O93" s="74">
        <v>0</v>
      </c>
      <c r="P93" s="74">
        <v>0</v>
      </c>
      <c r="Q93" s="74">
        <v>0</v>
      </c>
      <c r="R93" s="74">
        <v>0</v>
      </c>
      <c r="S93" s="74">
        <v>25</v>
      </c>
      <c r="T93" s="74">
        <v>0</v>
      </c>
      <c r="U93" s="74">
        <v>0</v>
      </c>
      <c r="V93" s="74">
        <v>0</v>
      </c>
      <c r="W93" s="74">
        <v>0</v>
      </c>
      <c r="X93" s="74">
        <v>0</v>
      </c>
      <c r="Y93" s="74">
        <v>0</v>
      </c>
      <c r="Z93" s="74">
        <v>0</v>
      </c>
      <c r="AA93" s="74">
        <v>0</v>
      </c>
      <c r="AB93" s="74">
        <v>0</v>
      </c>
      <c r="AC93" s="74">
        <v>0</v>
      </c>
      <c r="AD93" s="74">
        <v>0</v>
      </c>
      <c r="AE93" s="75">
        <v>0</v>
      </c>
      <c r="AF93" s="74">
        <f t="shared" si="52"/>
        <v>0</v>
      </c>
      <c r="AG93" s="74">
        <f t="shared" si="79"/>
        <v>0</v>
      </c>
      <c r="AH93" s="74">
        <f t="shared" si="80"/>
        <v>0</v>
      </c>
      <c r="AI93" s="75">
        <v>0</v>
      </c>
      <c r="AJ93" s="74">
        <f t="shared" si="81"/>
        <v>0</v>
      </c>
      <c r="AK93" s="74">
        <f t="shared" si="82"/>
        <v>0</v>
      </c>
      <c r="AL93" s="74">
        <f t="shared" si="83"/>
        <v>0</v>
      </c>
      <c r="AM93" s="75">
        <v>0</v>
      </c>
      <c r="AN93" s="74">
        <f t="shared" si="53"/>
        <v>0</v>
      </c>
      <c r="AO93" s="74">
        <f t="shared" si="54"/>
        <v>0</v>
      </c>
      <c r="AP93" s="74">
        <f t="shared" si="55"/>
        <v>0</v>
      </c>
      <c r="AQ93" s="75">
        <v>0</v>
      </c>
      <c r="AR93" s="74">
        <f t="shared" si="56"/>
        <v>0</v>
      </c>
      <c r="AS93" s="74">
        <f t="shared" si="57"/>
        <v>0</v>
      </c>
      <c r="AT93" s="74">
        <f t="shared" si="58"/>
        <v>0</v>
      </c>
      <c r="AU93" s="74">
        <v>0</v>
      </c>
      <c r="AV93" s="74">
        <v>0</v>
      </c>
      <c r="AW93" s="74">
        <v>0</v>
      </c>
      <c r="AX93" s="75">
        <v>0</v>
      </c>
      <c r="AY93" s="74">
        <f t="shared" si="59"/>
        <v>0</v>
      </c>
      <c r="AZ93" s="74">
        <f t="shared" si="60"/>
        <v>0</v>
      </c>
      <c r="BA93" s="74">
        <f t="shared" si="61"/>
        <v>0</v>
      </c>
      <c r="BB93" s="74">
        <v>0</v>
      </c>
      <c r="BC93" s="74">
        <f t="shared" si="62"/>
        <v>0</v>
      </c>
      <c r="BD93" s="74">
        <f t="shared" si="63"/>
        <v>0</v>
      </c>
      <c r="BE93" s="74">
        <f t="shared" si="64"/>
        <v>0</v>
      </c>
      <c r="BF93" s="75">
        <v>0.89</v>
      </c>
      <c r="BG93" s="74">
        <f t="shared" si="84"/>
        <v>0</v>
      </c>
      <c r="BH93" s="74">
        <f t="shared" si="85"/>
        <v>0.48950000000000005</v>
      </c>
      <c r="BI93" s="74">
        <f t="shared" si="86"/>
        <v>0.40050000000000002</v>
      </c>
      <c r="BJ93" s="75">
        <v>0</v>
      </c>
      <c r="BK93" s="74">
        <f t="shared" si="65"/>
        <v>0</v>
      </c>
      <c r="BL93" s="74">
        <f t="shared" si="66"/>
        <v>0</v>
      </c>
      <c r="BM93" s="74">
        <f t="shared" si="67"/>
        <v>0</v>
      </c>
      <c r="BN93" s="74">
        <f t="shared" si="68"/>
        <v>0</v>
      </c>
      <c r="BO93" s="74">
        <f t="shared" si="69"/>
        <v>25.4895</v>
      </c>
      <c r="BP93" s="74">
        <f t="shared" si="70"/>
        <v>4.7504999999999997</v>
      </c>
      <c r="BQ93" s="74">
        <f t="shared" si="71"/>
        <v>30.24</v>
      </c>
      <c r="BS93" s="74">
        <f t="shared" si="72"/>
        <v>30.240000000000002</v>
      </c>
      <c r="BT93" s="74">
        <f t="shared" si="73"/>
        <v>0</v>
      </c>
      <c r="BU93" s="74"/>
      <c r="BV93" s="77">
        <f t="shared" si="74"/>
        <v>0</v>
      </c>
      <c r="BW93" s="77">
        <f t="shared" si="75"/>
        <v>0.84290674603174609</v>
      </c>
      <c r="BX93" s="77">
        <f t="shared" si="76"/>
        <v>0.15709325396825397</v>
      </c>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row>
    <row r="94" spans="1:140" x14ac:dyDescent="0.25">
      <c r="A94" s="72"/>
      <c r="B94" s="119">
        <v>91</v>
      </c>
      <c r="C94" s="88" t="s">
        <v>398</v>
      </c>
      <c r="D94" s="88" t="s">
        <v>286</v>
      </c>
      <c r="E94" s="73">
        <v>0</v>
      </c>
      <c r="F94" s="73">
        <v>0.5</v>
      </c>
      <c r="G94" s="73">
        <v>0</v>
      </c>
      <c r="H94" s="74">
        <v>0</v>
      </c>
      <c r="I94" s="74">
        <v>0</v>
      </c>
      <c r="J94" s="74">
        <v>0</v>
      </c>
      <c r="K94" s="75">
        <v>0</v>
      </c>
      <c r="L94" s="74">
        <f t="shared" si="77"/>
        <v>0</v>
      </c>
      <c r="M94" s="74">
        <f t="shared" si="78"/>
        <v>0</v>
      </c>
      <c r="N94" s="74">
        <v>0</v>
      </c>
      <c r="O94" s="74">
        <v>0</v>
      </c>
      <c r="P94" s="74">
        <v>0</v>
      </c>
      <c r="Q94" s="74">
        <v>0</v>
      </c>
      <c r="R94" s="74">
        <v>0</v>
      </c>
      <c r="S94" s="74">
        <v>0</v>
      </c>
      <c r="T94" s="74">
        <v>0</v>
      </c>
      <c r="U94" s="74">
        <v>0</v>
      </c>
      <c r="V94" s="74">
        <v>0</v>
      </c>
      <c r="W94" s="74">
        <v>12.43</v>
      </c>
      <c r="X94" s="74">
        <v>0</v>
      </c>
      <c r="Y94" s="74">
        <v>0</v>
      </c>
      <c r="Z94" s="74">
        <v>0</v>
      </c>
      <c r="AA94" s="74">
        <v>0</v>
      </c>
      <c r="AB94" s="74">
        <v>0</v>
      </c>
      <c r="AC94" s="74">
        <v>0</v>
      </c>
      <c r="AD94" s="74">
        <v>0</v>
      </c>
      <c r="AE94" s="75">
        <v>0</v>
      </c>
      <c r="AF94" s="74">
        <f t="shared" si="52"/>
        <v>0</v>
      </c>
      <c r="AG94" s="74">
        <f t="shared" si="79"/>
        <v>0</v>
      </c>
      <c r="AH94" s="74">
        <f t="shared" si="80"/>
        <v>0</v>
      </c>
      <c r="AI94" s="75">
        <v>0</v>
      </c>
      <c r="AJ94" s="74">
        <f t="shared" si="81"/>
        <v>0</v>
      </c>
      <c r="AK94" s="74">
        <f t="shared" si="82"/>
        <v>0</v>
      </c>
      <c r="AL94" s="74">
        <f t="shared" si="83"/>
        <v>0</v>
      </c>
      <c r="AM94" s="75">
        <v>0.87</v>
      </c>
      <c r="AN94" s="74">
        <f t="shared" si="53"/>
        <v>0</v>
      </c>
      <c r="AO94" s="74">
        <f t="shared" si="54"/>
        <v>0.47850000000000004</v>
      </c>
      <c r="AP94" s="74">
        <f t="shared" si="55"/>
        <v>0.39150000000000001</v>
      </c>
      <c r="AQ94" s="75">
        <v>0</v>
      </c>
      <c r="AR94" s="74">
        <f t="shared" si="56"/>
        <v>0</v>
      </c>
      <c r="AS94" s="74">
        <f t="shared" si="57"/>
        <v>0</v>
      </c>
      <c r="AT94" s="74">
        <f t="shared" si="58"/>
        <v>0</v>
      </c>
      <c r="AU94" s="74">
        <v>0</v>
      </c>
      <c r="AV94" s="74">
        <v>0</v>
      </c>
      <c r="AW94" s="74">
        <v>0</v>
      </c>
      <c r="AX94" s="75">
        <v>0</v>
      </c>
      <c r="AY94" s="74">
        <f t="shared" si="59"/>
        <v>0</v>
      </c>
      <c r="AZ94" s="74">
        <f t="shared" si="60"/>
        <v>0</v>
      </c>
      <c r="BA94" s="74">
        <f t="shared" si="61"/>
        <v>0</v>
      </c>
      <c r="BB94" s="74">
        <v>0</v>
      </c>
      <c r="BC94" s="74">
        <f t="shared" si="62"/>
        <v>0</v>
      </c>
      <c r="BD94" s="74">
        <f t="shared" si="63"/>
        <v>0</v>
      </c>
      <c r="BE94" s="74">
        <f t="shared" si="64"/>
        <v>0</v>
      </c>
      <c r="BF94" s="75">
        <v>0.41</v>
      </c>
      <c r="BG94" s="74">
        <f t="shared" si="84"/>
        <v>0</v>
      </c>
      <c r="BH94" s="74">
        <f t="shared" si="85"/>
        <v>0.22550000000000001</v>
      </c>
      <c r="BI94" s="74">
        <f t="shared" si="86"/>
        <v>0.1845</v>
      </c>
      <c r="BJ94" s="75">
        <v>0</v>
      </c>
      <c r="BK94" s="74">
        <f t="shared" si="65"/>
        <v>0</v>
      </c>
      <c r="BL94" s="74">
        <f t="shared" si="66"/>
        <v>0</v>
      </c>
      <c r="BM94" s="74">
        <f t="shared" si="67"/>
        <v>0</v>
      </c>
      <c r="BN94" s="74">
        <f t="shared" si="68"/>
        <v>0</v>
      </c>
      <c r="BO94" s="74">
        <f t="shared" si="69"/>
        <v>13.134</v>
      </c>
      <c r="BP94" s="74">
        <f t="shared" si="70"/>
        <v>1.0760000000000001</v>
      </c>
      <c r="BQ94" s="74">
        <f t="shared" si="71"/>
        <v>14.21</v>
      </c>
      <c r="BS94" s="74">
        <f t="shared" si="72"/>
        <v>14.209999999999999</v>
      </c>
      <c r="BT94" s="74">
        <f t="shared" si="73"/>
        <v>0</v>
      </c>
      <c r="BU94" s="74"/>
      <c r="BV94" s="77">
        <f t="shared" si="74"/>
        <v>0</v>
      </c>
      <c r="BW94" s="77">
        <f t="shared" si="75"/>
        <v>0.92427867698803656</v>
      </c>
      <c r="BX94" s="77">
        <f t="shared" si="76"/>
        <v>7.572132301196341E-2</v>
      </c>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row>
    <row r="95" spans="1:140" x14ac:dyDescent="0.25">
      <c r="A95" s="72"/>
      <c r="B95" s="119">
        <v>92</v>
      </c>
      <c r="C95" s="88" t="s">
        <v>388</v>
      </c>
      <c r="D95" s="88" t="s">
        <v>102</v>
      </c>
      <c r="E95" s="73">
        <v>0</v>
      </c>
      <c r="F95" s="73">
        <v>1.2</v>
      </c>
      <c r="G95" s="73">
        <v>0</v>
      </c>
      <c r="H95" s="74">
        <v>0</v>
      </c>
      <c r="I95" s="74">
        <v>0</v>
      </c>
      <c r="J95" s="74">
        <v>0</v>
      </c>
      <c r="K95" s="75">
        <v>0</v>
      </c>
      <c r="L95" s="74">
        <f t="shared" si="77"/>
        <v>0</v>
      </c>
      <c r="M95" s="74">
        <f t="shared" si="78"/>
        <v>0</v>
      </c>
      <c r="N95" s="74">
        <v>0</v>
      </c>
      <c r="O95" s="74">
        <v>0</v>
      </c>
      <c r="P95" s="74">
        <v>0</v>
      </c>
      <c r="Q95" s="74">
        <v>0</v>
      </c>
      <c r="R95" s="74">
        <v>0</v>
      </c>
      <c r="S95" s="74">
        <v>23</v>
      </c>
      <c r="T95" s="74">
        <v>0</v>
      </c>
      <c r="U95" s="74">
        <v>0</v>
      </c>
      <c r="V95" s="74">
        <v>0</v>
      </c>
      <c r="W95" s="74">
        <v>0</v>
      </c>
      <c r="X95" s="74">
        <v>0</v>
      </c>
      <c r="Y95" s="74">
        <v>0</v>
      </c>
      <c r="Z95" s="74">
        <v>0</v>
      </c>
      <c r="AA95" s="74">
        <v>0</v>
      </c>
      <c r="AB95" s="74">
        <v>0</v>
      </c>
      <c r="AC95" s="74">
        <v>0</v>
      </c>
      <c r="AD95" s="74">
        <v>0</v>
      </c>
      <c r="AE95" s="75">
        <v>1.2</v>
      </c>
      <c r="AF95" s="74">
        <f t="shared" si="52"/>
        <v>0</v>
      </c>
      <c r="AG95" s="74">
        <f t="shared" si="79"/>
        <v>0</v>
      </c>
      <c r="AH95" s="74">
        <f t="shared" si="80"/>
        <v>1.2</v>
      </c>
      <c r="AI95" s="75">
        <v>0</v>
      </c>
      <c r="AJ95" s="74">
        <f t="shared" si="81"/>
        <v>0</v>
      </c>
      <c r="AK95" s="74">
        <f t="shared" si="82"/>
        <v>0</v>
      </c>
      <c r="AL95" s="74">
        <f t="shared" si="83"/>
        <v>0</v>
      </c>
      <c r="AM95" s="75">
        <v>0</v>
      </c>
      <c r="AN95" s="74">
        <f t="shared" si="53"/>
        <v>0</v>
      </c>
      <c r="AO95" s="74">
        <f t="shared" si="54"/>
        <v>0</v>
      </c>
      <c r="AP95" s="74">
        <f t="shared" si="55"/>
        <v>0</v>
      </c>
      <c r="AQ95" s="75">
        <v>0</v>
      </c>
      <c r="AR95" s="74">
        <f t="shared" si="56"/>
        <v>0</v>
      </c>
      <c r="AS95" s="74">
        <f t="shared" si="57"/>
        <v>0</v>
      </c>
      <c r="AT95" s="74">
        <f t="shared" si="58"/>
        <v>0</v>
      </c>
      <c r="AU95" s="74">
        <v>0</v>
      </c>
      <c r="AV95" s="74">
        <v>0</v>
      </c>
      <c r="AW95" s="74">
        <v>0</v>
      </c>
      <c r="AX95" s="75">
        <v>0</v>
      </c>
      <c r="AY95" s="74">
        <f t="shared" si="59"/>
        <v>0</v>
      </c>
      <c r="AZ95" s="74">
        <f t="shared" si="60"/>
        <v>0</v>
      </c>
      <c r="BA95" s="74">
        <f t="shared" si="61"/>
        <v>0</v>
      </c>
      <c r="BB95" s="74">
        <v>0</v>
      </c>
      <c r="BC95" s="74">
        <f t="shared" si="62"/>
        <v>0</v>
      </c>
      <c r="BD95" s="74">
        <f t="shared" si="63"/>
        <v>0</v>
      </c>
      <c r="BE95" s="74">
        <f t="shared" si="64"/>
        <v>0</v>
      </c>
      <c r="BF95" s="75">
        <v>0.5</v>
      </c>
      <c r="BG95" s="74">
        <f t="shared" si="84"/>
        <v>0</v>
      </c>
      <c r="BH95" s="74">
        <f t="shared" si="85"/>
        <v>0.27500000000000002</v>
      </c>
      <c r="BI95" s="74">
        <f t="shared" si="86"/>
        <v>0.22500000000000001</v>
      </c>
      <c r="BJ95" s="75">
        <v>0</v>
      </c>
      <c r="BK95" s="74">
        <f t="shared" si="65"/>
        <v>0</v>
      </c>
      <c r="BL95" s="74">
        <f t="shared" si="66"/>
        <v>0</v>
      </c>
      <c r="BM95" s="74">
        <f t="shared" si="67"/>
        <v>0</v>
      </c>
      <c r="BN95" s="74">
        <f t="shared" si="68"/>
        <v>0</v>
      </c>
      <c r="BO95" s="74">
        <f t="shared" si="69"/>
        <v>23.274999999999999</v>
      </c>
      <c r="BP95" s="74">
        <f t="shared" si="70"/>
        <v>2.625</v>
      </c>
      <c r="BQ95" s="74">
        <f t="shared" si="71"/>
        <v>25.9</v>
      </c>
      <c r="BS95" s="74">
        <f t="shared" si="72"/>
        <v>25.9</v>
      </c>
      <c r="BT95" s="74">
        <f t="shared" si="73"/>
        <v>0</v>
      </c>
      <c r="BU95" s="74"/>
      <c r="BV95" s="77">
        <f t="shared" si="74"/>
        <v>0</v>
      </c>
      <c r="BW95" s="77">
        <f t="shared" si="75"/>
        <v>0.89864864864864868</v>
      </c>
      <c r="BX95" s="77">
        <f t="shared" si="76"/>
        <v>0.10135135135135136</v>
      </c>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row>
    <row r="96" spans="1:140" x14ac:dyDescent="0.25">
      <c r="A96" s="72"/>
      <c r="B96" s="119">
        <v>93</v>
      </c>
      <c r="C96" s="88" t="s">
        <v>587</v>
      </c>
      <c r="D96" s="88" t="s">
        <v>103</v>
      </c>
      <c r="E96" s="73">
        <v>0</v>
      </c>
      <c r="F96" s="73">
        <v>2.0505617977528088</v>
      </c>
      <c r="G96" s="73">
        <v>0</v>
      </c>
      <c r="H96" s="74">
        <v>0</v>
      </c>
      <c r="I96" s="74">
        <v>0</v>
      </c>
      <c r="J96" s="74">
        <v>0</v>
      </c>
      <c r="K96" s="75">
        <v>0</v>
      </c>
      <c r="L96" s="74">
        <f t="shared" si="77"/>
        <v>0</v>
      </c>
      <c r="M96" s="74">
        <f t="shared" si="78"/>
        <v>0</v>
      </c>
      <c r="N96" s="74">
        <v>0</v>
      </c>
      <c r="O96" s="74">
        <v>0</v>
      </c>
      <c r="P96" s="74">
        <v>0</v>
      </c>
      <c r="Q96" s="74">
        <v>0</v>
      </c>
      <c r="R96" s="74">
        <v>0</v>
      </c>
      <c r="S96" s="74">
        <v>0</v>
      </c>
      <c r="T96" s="74">
        <v>0</v>
      </c>
      <c r="U96" s="74">
        <v>0</v>
      </c>
      <c r="V96" s="74">
        <v>0</v>
      </c>
      <c r="W96" s="74">
        <v>0</v>
      </c>
      <c r="X96" s="74">
        <v>0</v>
      </c>
      <c r="Y96" s="74">
        <v>0</v>
      </c>
      <c r="Z96" s="74">
        <v>0</v>
      </c>
      <c r="AA96" s="74">
        <v>0</v>
      </c>
      <c r="AB96" s="74">
        <v>0</v>
      </c>
      <c r="AC96" s="74">
        <v>0</v>
      </c>
      <c r="AD96" s="74">
        <v>0</v>
      </c>
      <c r="AE96" s="75">
        <v>0</v>
      </c>
      <c r="AF96" s="74">
        <f t="shared" si="52"/>
        <v>0</v>
      </c>
      <c r="AG96" s="74">
        <f t="shared" si="79"/>
        <v>0</v>
      </c>
      <c r="AH96" s="74">
        <f t="shared" si="80"/>
        <v>0</v>
      </c>
      <c r="AI96" s="75">
        <v>0</v>
      </c>
      <c r="AJ96" s="74">
        <f t="shared" si="81"/>
        <v>0</v>
      </c>
      <c r="AK96" s="74">
        <f t="shared" si="82"/>
        <v>0</v>
      </c>
      <c r="AL96" s="74">
        <f t="shared" si="83"/>
        <v>0</v>
      </c>
      <c r="AM96" s="75">
        <v>0</v>
      </c>
      <c r="AN96" s="74">
        <f t="shared" si="53"/>
        <v>0</v>
      </c>
      <c r="AO96" s="74">
        <f t="shared" si="54"/>
        <v>0</v>
      </c>
      <c r="AP96" s="74">
        <f t="shared" si="55"/>
        <v>0</v>
      </c>
      <c r="AQ96" s="75">
        <v>27</v>
      </c>
      <c r="AR96" s="74">
        <f t="shared" si="56"/>
        <v>13.5</v>
      </c>
      <c r="AS96" s="74">
        <f t="shared" si="57"/>
        <v>6.75</v>
      </c>
      <c r="AT96" s="74">
        <f t="shared" si="58"/>
        <v>6.75</v>
      </c>
      <c r="AU96" s="74">
        <v>0</v>
      </c>
      <c r="AV96" s="74">
        <v>0</v>
      </c>
      <c r="AW96" s="74">
        <v>1.6292134831460674</v>
      </c>
      <c r="AX96" s="75">
        <v>0</v>
      </c>
      <c r="AY96" s="74">
        <f t="shared" si="59"/>
        <v>0</v>
      </c>
      <c r="AZ96" s="74">
        <f t="shared" si="60"/>
        <v>0</v>
      </c>
      <c r="BA96" s="74">
        <f t="shared" si="61"/>
        <v>0</v>
      </c>
      <c r="BB96" s="74">
        <v>0</v>
      </c>
      <c r="BC96" s="74">
        <f t="shared" si="62"/>
        <v>0</v>
      </c>
      <c r="BD96" s="74">
        <f t="shared" si="63"/>
        <v>0</v>
      </c>
      <c r="BE96" s="74">
        <f t="shared" si="64"/>
        <v>0</v>
      </c>
      <c r="BF96" s="75">
        <v>0.4</v>
      </c>
      <c r="BG96" s="74">
        <f t="shared" si="84"/>
        <v>0</v>
      </c>
      <c r="BH96" s="74">
        <f t="shared" si="85"/>
        <v>0.22000000000000003</v>
      </c>
      <c r="BI96" s="74">
        <f t="shared" si="86"/>
        <v>0.18000000000000002</v>
      </c>
      <c r="BJ96" s="75">
        <v>0</v>
      </c>
      <c r="BK96" s="74">
        <f t="shared" si="65"/>
        <v>0</v>
      </c>
      <c r="BL96" s="74">
        <f t="shared" si="66"/>
        <v>0</v>
      </c>
      <c r="BM96" s="74">
        <f t="shared" si="67"/>
        <v>0</v>
      </c>
      <c r="BN96" s="74">
        <f t="shared" si="68"/>
        <v>13.5</v>
      </c>
      <c r="BO96" s="74">
        <f t="shared" si="69"/>
        <v>8.5992134831460678</v>
      </c>
      <c r="BP96" s="74">
        <f t="shared" si="70"/>
        <v>8.9805617977528094</v>
      </c>
      <c r="BQ96" s="74">
        <f t="shared" si="71"/>
        <v>31.079775280898875</v>
      </c>
      <c r="BS96" s="74">
        <f t="shared" si="72"/>
        <v>31.079775280898875</v>
      </c>
      <c r="BT96" s="74">
        <f t="shared" si="73"/>
        <v>0</v>
      </c>
      <c r="BU96" s="74"/>
      <c r="BV96" s="77">
        <f t="shared" si="74"/>
        <v>0.43436607497921265</v>
      </c>
      <c r="BW96" s="77">
        <f t="shared" si="75"/>
        <v>0.27668197100610969</v>
      </c>
      <c r="BX96" s="77">
        <f t="shared" si="76"/>
        <v>0.28895195401467771</v>
      </c>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row>
    <row r="97" spans="1:140" x14ac:dyDescent="0.25">
      <c r="A97" s="72"/>
      <c r="B97" s="119">
        <v>94</v>
      </c>
      <c r="C97" s="88" t="s">
        <v>590</v>
      </c>
      <c r="D97" s="187" t="s">
        <v>738</v>
      </c>
      <c r="E97" s="73">
        <v>0</v>
      </c>
      <c r="F97" s="73">
        <v>0</v>
      </c>
      <c r="G97" s="73">
        <v>0</v>
      </c>
      <c r="H97" s="74">
        <v>0</v>
      </c>
      <c r="I97" s="74">
        <v>0</v>
      </c>
      <c r="J97" s="74">
        <v>0</v>
      </c>
      <c r="K97" s="75">
        <v>0</v>
      </c>
      <c r="L97" s="74">
        <f t="shared" si="77"/>
        <v>0</v>
      </c>
      <c r="M97" s="74">
        <f t="shared" si="78"/>
        <v>0</v>
      </c>
      <c r="N97" s="74">
        <v>0</v>
      </c>
      <c r="O97" s="74">
        <v>0</v>
      </c>
      <c r="P97" s="74">
        <v>0</v>
      </c>
      <c r="Q97" s="74">
        <v>0</v>
      </c>
      <c r="R97" s="74">
        <v>0</v>
      </c>
      <c r="S97" s="74">
        <v>0</v>
      </c>
      <c r="T97" s="74">
        <v>0</v>
      </c>
      <c r="U97" s="74">
        <v>0</v>
      </c>
      <c r="V97" s="74">
        <v>0</v>
      </c>
      <c r="W97" s="74">
        <v>0.6</v>
      </c>
      <c r="X97" s="74">
        <v>0</v>
      </c>
      <c r="Y97" s="74">
        <v>0</v>
      </c>
      <c r="Z97" s="74">
        <v>0</v>
      </c>
      <c r="AA97" s="74">
        <v>0</v>
      </c>
      <c r="AB97" s="74">
        <v>0</v>
      </c>
      <c r="AC97" s="74">
        <v>0</v>
      </c>
      <c r="AD97" s="74">
        <v>0</v>
      </c>
      <c r="AE97" s="75">
        <v>0</v>
      </c>
      <c r="AF97" s="74">
        <f t="shared" si="52"/>
        <v>0</v>
      </c>
      <c r="AG97" s="74">
        <f t="shared" si="79"/>
        <v>0</v>
      </c>
      <c r="AH97" s="74">
        <f t="shared" si="80"/>
        <v>0</v>
      </c>
      <c r="AI97" s="75">
        <v>0</v>
      </c>
      <c r="AJ97" s="74">
        <f t="shared" si="81"/>
        <v>0</v>
      </c>
      <c r="AK97" s="74">
        <f t="shared" si="82"/>
        <v>0</v>
      </c>
      <c r="AL97" s="74">
        <f t="shared" si="83"/>
        <v>0</v>
      </c>
      <c r="AM97" s="75">
        <v>0</v>
      </c>
      <c r="AN97" s="74">
        <f t="shared" si="53"/>
        <v>0</v>
      </c>
      <c r="AO97" s="74">
        <f t="shared" si="54"/>
        <v>0</v>
      </c>
      <c r="AP97" s="74">
        <f t="shared" si="55"/>
        <v>0</v>
      </c>
      <c r="AQ97" s="75">
        <v>0</v>
      </c>
      <c r="AR97" s="74">
        <f t="shared" si="56"/>
        <v>0</v>
      </c>
      <c r="AS97" s="74">
        <f t="shared" si="57"/>
        <v>0</v>
      </c>
      <c r="AT97" s="74">
        <f t="shared" si="58"/>
        <v>0</v>
      </c>
      <c r="AU97" s="74">
        <v>0</v>
      </c>
      <c r="AV97" s="74">
        <v>0</v>
      </c>
      <c r="AW97" s="74">
        <v>0</v>
      </c>
      <c r="AX97" s="75">
        <v>0</v>
      </c>
      <c r="AY97" s="74">
        <f t="shared" si="59"/>
        <v>0</v>
      </c>
      <c r="AZ97" s="74">
        <f t="shared" si="60"/>
        <v>0</v>
      </c>
      <c r="BA97" s="74">
        <f t="shared" si="61"/>
        <v>0</v>
      </c>
      <c r="BB97" s="74">
        <v>0</v>
      </c>
      <c r="BC97" s="74">
        <f t="shared" si="62"/>
        <v>0</v>
      </c>
      <c r="BD97" s="74">
        <f t="shared" si="63"/>
        <v>0</v>
      </c>
      <c r="BE97" s="74">
        <f t="shared" si="64"/>
        <v>0</v>
      </c>
      <c r="BF97" s="75">
        <v>0.01</v>
      </c>
      <c r="BG97" s="74">
        <f t="shared" si="84"/>
        <v>0</v>
      </c>
      <c r="BH97" s="74">
        <f t="shared" si="85"/>
        <v>5.5000000000000005E-3</v>
      </c>
      <c r="BI97" s="74">
        <f t="shared" si="86"/>
        <v>4.5000000000000005E-3</v>
      </c>
      <c r="BJ97" s="75">
        <v>0</v>
      </c>
      <c r="BK97" s="74">
        <f t="shared" si="65"/>
        <v>0</v>
      </c>
      <c r="BL97" s="74">
        <f t="shared" si="66"/>
        <v>0</v>
      </c>
      <c r="BM97" s="74">
        <f t="shared" si="67"/>
        <v>0</v>
      </c>
      <c r="BN97" s="74">
        <f t="shared" si="68"/>
        <v>0</v>
      </c>
      <c r="BO97" s="74">
        <f t="shared" si="69"/>
        <v>0.60549999999999993</v>
      </c>
      <c r="BP97" s="74">
        <f t="shared" si="70"/>
        <v>4.5000000000000005E-3</v>
      </c>
      <c r="BQ97" s="74">
        <f t="shared" si="71"/>
        <v>0.60999999999999988</v>
      </c>
      <c r="BS97" s="74">
        <f t="shared" si="72"/>
        <v>0.61</v>
      </c>
      <c r="BT97" s="74">
        <f t="shared" si="73"/>
        <v>0</v>
      </c>
      <c r="BU97" s="74"/>
      <c r="BV97" s="77">
        <f t="shared" si="74"/>
        <v>0</v>
      </c>
      <c r="BW97" s="77">
        <f t="shared" si="75"/>
        <v>0.99262295081967222</v>
      </c>
      <c r="BX97" s="77">
        <f t="shared" si="76"/>
        <v>7.3770491803278708E-3</v>
      </c>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row>
    <row r="98" spans="1:140" x14ac:dyDescent="0.25">
      <c r="A98" s="72"/>
      <c r="B98" s="119">
        <v>95</v>
      </c>
      <c r="C98" s="88" t="s">
        <v>365</v>
      </c>
      <c r="D98" s="88" t="s">
        <v>104</v>
      </c>
      <c r="E98" s="73">
        <v>0</v>
      </c>
      <c r="F98" s="73">
        <v>0.03</v>
      </c>
      <c r="G98" s="73">
        <v>0</v>
      </c>
      <c r="H98" s="74">
        <v>0</v>
      </c>
      <c r="I98" s="74">
        <v>0</v>
      </c>
      <c r="J98" s="74">
        <v>0</v>
      </c>
      <c r="K98" s="75">
        <v>0</v>
      </c>
      <c r="L98" s="74">
        <f t="shared" si="77"/>
        <v>0</v>
      </c>
      <c r="M98" s="74">
        <f t="shared" si="78"/>
        <v>0</v>
      </c>
      <c r="N98" s="74">
        <v>0</v>
      </c>
      <c r="O98" s="74">
        <v>0</v>
      </c>
      <c r="P98" s="74">
        <v>0</v>
      </c>
      <c r="Q98" s="74">
        <v>0</v>
      </c>
      <c r="R98" s="74">
        <v>0</v>
      </c>
      <c r="S98" s="74">
        <v>0</v>
      </c>
      <c r="T98" s="74">
        <v>0</v>
      </c>
      <c r="U98" s="74">
        <v>0</v>
      </c>
      <c r="V98" s="74">
        <v>0</v>
      </c>
      <c r="W98" s="74">
        <v>5.82</v>
      </c>
      <c r="X98" s="74">
        <v>0</v>
      </c>
      <c r="Y98" s="74">
        <v>0</v>
      </c>
      <c r="Z98" s="74">
        <v>0</v>
      </c>
      <c r="AA98" s="74">
        <v>0</v>
      </c>
      <c r="AB98" s="74">
        <v>0</v>
      </c>
      <c r="AC98" s="74">
        <v>0</v>
      </c>
      <c r="AD98" s="74">
        <v>0</v>
      </c>
      <c r="AE98" s="75">
        <v>0</v>
      </c>
      <c r="AF98" s="74">
        <f t="shared" si="52"/>
        <v>0</v>
      </c>
      <c r="AG98" s="74">
        <f t="shared" si="79"/>
        <v>0</v>
      </c>
      <c r="AH98" s="74">
        <f t="shared" si="80"/>
        <v>0</v>
      </c>
      <c r="AI98" s="75">
        <v>0</v>
      </c>
      <c r="AJ98" s="74">
        <f t="shared" si="81"/>
        <v>0</v>
      </c>
      <c r="AK98" s="74">
        <f t="shared" si="82"/>
        <v>0</v>
      </c>
      <c r="AL98" s="74">
        <f t="shared" si="83"/>
        <v>0</v>
      </c>
      <c r="AM98" s="75">
        <v>0</v>
      </c>
      <c r="AN98" s="74">
        <f t="shared" si="53"/>
        <v>0</v>
      </c>
      <c r="AO98" s="74">
        <f t="shared" si="54"/>
        <v>0</v>
      </c>
      <c r="AP98" s="74">
        <f t="shared" si="55"/>
        <v>0</v>
      </c>
      <c r="AQ98" s="75">
        <v>0</v>
      </c>
      <c r="AR98" s="74">
        <f t="shared" si="56"/>
        <v>0</v>
      </c>
      <c r="AS98" s="74">
        <f t="shared" si="57"/>
        <v>0</v>
      </c>
      <c r="AT98" s="74">
        <f t="shared" si="58"/>
        <v>0</v>
      </c>
      <c r="AU98" s="74">
        <v>0</v>
      </c>
      <c r="AV98" s="74">
        <v>0</v>
      </c>
      <c r="AW98" s="74">
        <v>0</v>
      </c>
      <c r="AX98" s="75">
        <v>0</v>
      </c>
      <c r="AY98" s="74">
        <f t="shared" si="59"/>
        <v>0</v>
      </c>
      <c r="AZ98" s="74">
        <f t="shared" si="60"/>
        <v>0</v>
      </c>
      <c r="BA98" s="74">
        <f t="shared" si="61"/>
        <v>0</v>
      </c>
      <c r="BB98" s="74">
        <v>0</v>
      </c>
      <c r="BC98" s="74">
        <f t="shared" si="62"/>
        <v>0</v>
      </c>
      <c r="BD98" s="74">
        <f t="shared" si="63"/>
        <v>0</v>
      </c>
      <c r="BE98" s="74">
        <f t="shared" si="64"/>
        <v>0</v>
      </c>
      <c r="BF98" s="75">
        <v>0.13</v>
      </c>
      <c r="BG98" s="74">
        <f t="shared" si="84"/>
        <v>0</v>
      </c>
      <c r="BH98" s="74">
        <f t="shared" si="85"/>
        <v>7.1500000000000008E-2</v>
      </c>
      <c r="BI98" s="74">
        <f t="shared" si="86"/>
        <v>5.8500000000000003E-2</v>
      </c>
      <c r="BJ98" s="75">
        <v>0</v>
      </c>
      <c r="BK98" s="74">
        <f t="shared" si="65"/>
        <v>0</v>
      </c>
      <c r="BL98" s="74">
        <f t="shared" si="66"/>
        <v>0</v>
      </c>
      <c r="BM98" s="74">
        <f t="shared" si="67"/>
        <v>0</v>
      </c>
      <c r="BN98" s="74">
        <f t="shared" si="68"/>
        <v>0</v>
      </c>
      <c r="BO98" s="74">
        <f t="shared" si="69"/>
        <v>5.8915000000000006</v>
      </c>
      <c r="BP98" s="74">
        <f t="shared" si="70"/>
        <v>8.8499999999999995E-2</v>
      </c>
      <c r="BQ98" s="74">
        <f t="shared" si="71"/>
        <v>5.98</v>
      </c>
      <c r="BS98" s="74">
        <f t="shared" si="72"/>
        <v>5.98</v>
      </c>
      <c r="BT98" s="74">
        <f t="shared" si="73"/>
        <v>0</v>
      </c>
      <c r="BU98" s="74"/>
      <c r="BV98" s="77">
        <f t="shared" si="74"/>
        <v>0</v>
      </c>
      <c r="BW98" s="77">
        <f t="shared" si="75"/>
        <v>0.98520066889632107</v>
      </c>
      <c r="BX98" s="77">
        <f t="shared" si="76"/>
        <v>1.4799331103678927E-2</v>
      </c>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row>
    <row r="99" spans="1:140" x14ac:dyDescent="0.25">
      <c r="A99" s="72"/>
      <c r="B99" s="119">
        <v>96</v>
      </c>
      <c r="C99" s="88" t="s">
        <v>587</v>
      </c>
      <c r="D99" s="88" t="s">
        <v>105</v>
      </c>
      <c r="E99" s="73">
        <v>0</v>
      </c>
      <c r="F99" s="73">
        <v>1.17</v>
      </c>
      <c r="G99" s="73">
        <v>0</v>
      </c>
      <c r="H99" s="74">
        <v>0</v>
      </c>
      <c r="I99" s="74">
        <v>0</v>
      </c>
      <c r="J99" s="74">
        <v>0</v>
      </c>
      <c r="K99" s="75">
        <v>0</v>
      </c>
      <c r="L99" s="74">
        <f t="shared" si="77"/>
        <v>0</v>
      </c>
      <c r="M99" s="74">
        <f t="shared" si="78"/>
        <v>0</v>
      </c>
      <c r="N99" s="74">
        <v>0</v>
      </c>
      <c r="O99" s="74">
        <v>0</v>
      </c>
      <c r="P99" s="74">
        <v>0</v>
      </c>
      <c r="Q99" s="74">
        <v>0</v>
      </c>
      <c r="R99" s="74">
        <v>0</v>
      </c>
      <c r="S99" s="74">
        <v>1.84</v>
      </c>
      <c r="T99" s="74">
        <v>0</v>
      </c>
      <c r="U99" s="74">
        <v>0</v>
      </c>
      <c r="V99" s="74">
        <v>0</v>
      </c>
      <c r="W99" s="74">
        <v>0</v>
      </c>
      <c r="X99" s="74">
        <v>5.52</v>
      </c>
      <c r="Y99" s="74">
        <v>0</v>
      </c>
      <c r="Z99" s="74">
        <v>0</v>
      </c>
      <c r="AA99" s="74">
        <v>0</v>
      </c>
      <c r="AB99" s="74">
        <v>0</v>
      </c>
      <c r="AC99" s="74">
        <v>0</v>
      </c>
      <c r="AD99" s="74">
        <v>0</v>
      </c>
      <c r="AE99" s="75">
        <v>0</v>
      </c>
      <c r="AF99" s="74">
        <f t="shared" si="52"/>
        <v>0</v>
      </c>
      <c r="AG99" s="74">
        <f t="shared" si="79"/>
        <v>0</v>
      </c>
      <c r="AH99" s="74">
        <f t="shared" si="80"/>
        <v>0</v>
      </c>
      <c r="AI99" s="75">
        <v>0</v>
      </c>
      <c r="AJ99" s="74">
        <f t="shared" si="81"/>
        <v>0</v>
      </c>
      <c r="AK99" s="74">
        <f t="shared" si="82"/>
        <v>0</v>
      </c>
      <c r="AL99" s="74">
        <f t="shared" si="83"/>
        <v>0</v>
      </c>
      <c r="AM99" s="75">
        <v>0</v>
      </c>
      <c r="AN99" s="74">
        <f t="shared" si="53"/>
        <v>0</v>
      </c>
      <c r="AO99" s="74">
        <f t="shared" si="54"/>
        <v>0</v>
      </c>
      <c r="AP99" s="74">
        <f t="shared" si="55"/>
        <v>0</v>
      </c>
      <c r="AQ99" s="75">
        <v>0</v>
      </c>
      <c r="AR99" s="74">
        <f t="shared" si="56"/>
        <v>0</v>
      </c>
      <c r="AS99" s="74">
        <f t="shared" si="57"/>
        <v>0</v>
      </c>
      <c r="AT99" s="74">
        <f t="shared" si="58"/>
        <v>0</v>
      </c>
      <c r="AU99" s="74">
        <v>0</v>
      </c>
      <c r="AV99" s="74">
        <v>0</v>
      </c>
      <c r="AW99" s="74">
        <v>0</v>
      </c>
      <c r="AX99" s="75">
        <v>0</v>
      </c>
      <c r="AY99" s="74">
        <f t="shared" si="59"/>
        <v>0</v>
      </c>
      <c r="AZ99" s="74">
        <f t="shared" si="60"/>
        <v>0</v>
      </c>
      <c r="BA99" s="74">
        <f t="shared" si="61"/>
        <v>0</v>
      </c>
      <c r="BB99" s="74">
        <v>0</v>
      </c>
      <c r="BC99" s="74">
        <f t="shared" si="62"/>
        <v>0</v>
      </c>
      <c r="BD99" s="74">
        <f t="shared" si="63"/>
        <v>0</v>
      </c>
      <c r="BE99" s="74">
        <f t="shared" si="64"/>
        <v>0</v>
      </c>
      <c r="BF99" s="75">
        <v>0.15</v>
      </c>
      <c r="BG99" s="74">
        <f t="shared" si="84"/>
        <v>0</v>
      </c>
      <c r="BH99" s="74">
        <f t="shared" si="85"/>
        <v>8.2500000000000004E-2</v>
      </c>
      <c r="BI99" s="74">
        <f t="shared" si="86"/>
        <v>6.7500000000000004E-2</v>
      </c>
      <c r="BJ99" s="75">
        <v>0</v>
      </c>
      <c r="BK99" s="74">
        <f t="shared" si="65"/>
        <v>0</v>
      </c>
      <c r="BL99" s="74">
        <f t="shared" si="66"/>
        <v>0</v>
      </c>
      <c r="BM99" s="74">
        <f t="shared" si="67"/>
        <v>0</v>
      </c>
      <c r="BN99" s="74">
        <f t="shared" si="68"/>
        <v>0</v>
      </c>
      <c r="BO99" s="74">
        <f t="shared" si="69"/>
        <v>7.442499999999999</v>
      </c>
      <c r="BP99" s="74">
        <f t="shared" si="70"/>
        <v>1.2374999999999998</v>
      </c>
      <c r="BQ99" s="74">
        <f t="shared" si="71"/>
        <v>8.68</v>
      </c>
      <c r="BS99" s="74">
        <f t="shared" si="72"/>
        <v>8.68</v>
      </c>
      <c r="BT99" s="74">
        <f t="shared" si="73"/>
        <v>0</v>
      </c>
      <c r="BU99" s="74"/>
      <c r="BV99" s="77">
        <f t="shared" si="74"/>
        <v>0</v>
      </c>
      <c r="BW99" s="77">
        <f t="shared" si="75"/>
        <v>0.85743087557603681</v>
      </c>
      <c r="BX99" s="77">
        <f t="shared" si="76"/>
        <v>0.14256912442396311</v>
      </c>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row>
    <row r="100" spans="1:140" x14ac:dyDescent="0.25">
      <c r="A100" s="72"/>
      <c r="B100" s="119">
        <v>97</v>
      </c>
      <c r="C100" s="88" t="s">
        <v>392</v>
      </c>
      <c r="D100" s="88" t="s">
        <v>107</v>
      </c>
      <c r="E100" s="73">
        <v>0</v>
      </c>
      <c r="F100" s="73">
        <v>0.4</v>
      </c>
      <c r="G100" s="73">
        <v>0</v>
      </c>
      <c r="H100" s="74">
        <v>0</v>
      </c>
      <c r="I100" s="74">
        <v>0</v>
      </c>
      <c r="J100" s="74">
        <v>0</v>
      </c>
      <c r="K100" s="75">
        <v>0</v>
      </c>
      <c r="L100" s="74">
        <f t="shared" si="77"/>
        <v>0</v>
      </c>
      <c r="M100" s="74">
        <f t="shared" si="78"/>
        <v>0</v>
      </c>
      <c r="N100" s="74">
        <v>0</v>
      </c>
      <c r="O100" s="74">
        <v>0</v>
      </c>
      <c r="P100" s="74">
        <v>0</v>
      </c>
      <c r="Q100" s="74">
        <v>0</v>
      </c>
      <c r="R100" s="74">
        <v>0</v>
      </c>
      <c r="S100" s="74">
        <v>0</v>
      </c>
      <c r="T100" s="74">
        <v>0</v>
      </c>
      <c r="U100" s="74">
        <v>0</v>
      </c>
      <c r="V100" s="74">
        <v>0</v>
      </c>
      <c r="W100" s="74">
        <v>2.6</v>
      </c>
      <c r="X100" s="74">
        <v>8.9</v>
      </c>
      <c r="Y100" s="74">
        <v>0</v>
      </c>
      <c r="Z100" s="74">
        <v>0</v>
      </c>
      <c r="AA100" s="74">
        <v>0</v>
      </c>
      <c r="AB100" s="74">
        <v>0</v>
      </c>
      <c r="AC100" s="74">
        <v>0</v>
      </c>
      <c r="AD100" s="74">
        <v>0</v>
      </c>
      <c r="AE100" s="75">
        <v>0</v>
      </c>
      <c r="AF100" s="74">
        <f t="shared" ref="AF100:AF132" si="87">0*AE100</f>
        <v>0</v>
      </c>
      <c r="AG100" s="74">
        <f t="shared" si="79"/>
        <v>0</v>
      </c>
      <c r="AH100" s="74">
        <f t="shared" si="80"/>
        <v>0</v>
      </c>
      <c r="AI100" s="75">
        <v>0</v>
      </c>
      <c r="AJ100" s="74">
        <f t="shared" si="81"/>
        <v>0</v>
      </c>
      <c r="AK100" s="74">
        <f t="shared" si="82"/>
        <v>0</v>
      </c>
      <c r="AL100" s="74">
        <f t="shared" si="83"/>
        <v>0</v>
      </c>
      <c r="AM100" s="75">
        <v>0</v>
      </c>
      <c r="AN100" s="74">
        <f t="shared" si="53"/>
        <v>0</v>
      </c>
      <c r="AO100" s="74">
        <f t="shared" si="54"/>
        <v>0</v>
      </c>
      <c r="AP100" s="74">
        <f t="shared" si="55"/>
        <v>0</v>
      </c>
      <c r="AQ100" s="75">
        <v>0</v>
      </c>
      <c r="AR100" s="74">
        <f t="shared" ref="AR100:AR125" si="88">0.5*AQ100</f>
        <v>0</v>
      </c>
      <c r="AS100" s="74">
        <f t="shared" ref="AS100:AS125" si="89">0.25*AQ100</f>
        <v>0</v>
      </c>
      <c r="AT100" s="74">
        <f t="shared" ref="AT100:AT125" si="90">0.25*AQ100</f>
        <v>0</v>
      </c>
      <c r="AU100" s="74">
        <v>0</v>
      </c>
      <c r="AV100" s="74">
        <v>0</v>
      </c>
      <c r="AW100" s="74">
        <v>0</v>
      </c>
      <c r="AX100" s="75">
        <v>0</v>
      </c>
      <c r="AY100" s="74">
        <f t="shared" si="59"/>
        <v>0</v>
      </c>
      <c r="AZ100" s="74">
        <f t="shared" si="60"/>
        <v>0</v>
      </c>
      <c r="BA100" s="74">
        <f t="shared" si="61"/>
        <v>0</v>
      </c>
      <c r="BB100" s="74">
        <v>0</v>
      </c>
      <c r="BC100" s="74">
        <f t="shared" si="62"/>
        <v>0</v>
      </c>
      <c r="BD100" s="74">
        <f t="shared" si="63"/>
        <v>0</v>
      </c>
      <c r="BE100" s="74">
        <f t="shared" si="64"/>
        <v>0</v>
      </c>
      <c r="BF100" s="75">
        <v>0.1</v>
      </c>
      <c r="BG100" s="74">
        <f t="shared" si="84"/>
        <v>0</v>
      </c>
      <c r="BH100" s="74">
        <f t="shared" si="85"/>
        <v>5.5000000000000007E-2</v>
      </c>
      <c r="BI100" s="74">
        <f t="shared" si="86"/>
        <v>4.5000000000000005E-2</v>
      </c>
      <c r="BJ100" s="75">
        <v>0</v>
      </c>
      <c r="BK100" s="74">
        <f t="shared" ref="BK100:BK125" si="91">0*BJ100</f>
        <v>0</v>
      </c>
      <c r="BL100" s="74">
        <f t="shared" ref="BL100:BL125" si="92">0.55*BJ100</f>
        <v>0</v>
      </c>
      <c r="BM100" s="74">
        <f t="shared" ref="BM100:BM125" si="93">0.45*BJ100</f>
        <v>0</v>
      </c>
      <c r="BN100" s="74">
        <f t="shared" si="68"/>
        <v>0</v>
      </c>
      <c r="BO100" s="74">
        <f t="shared" si="69"/>
        <v>11.555</v>
      </c>
      <c r="BP100" s="74">
        <f t="shared" si="70"/>
        <v>0.44500000000000001</v>
      </c>
      <c r="BQ100" s="74">
        <f t="shared" si="71"/>
        <v>12</v>
      </c>
      <c r="BS100" s="74">
        <f t="shared" si="72"/>
        <v>12</v>
      </c>
      <c r="BT100" s="74">
        <f t="shared" si="73"/>
        <v>0</v>
      </c>
      <c r="BU100" s="74"/>
      <c r="BV100" s="77">
        <f t="shared" si="74"/>
        <v>0</v>
      </c>
      <c r="BW100" s="77">
        <f t="shared" si="75"/>
        <v>0.96291666666666664</v>
      </c>
      <c r="BX100" s="77">
        <f t="shared" si="76"/>
        <v>3.7083333333333336E-2</v>
      </c>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row>
    <row r="101" spans="1:140" x14ac:dyDescent="0.25">
      <c r="A101" s="72"/>
      <c r="B101" s="119">
        <v>98</v>
      </c>
      <c r="C101" s="88" t="s">
        <v>385</v>
      </c>
      <c r="D101" s="88" t="s">
        <v>109</v>
      </c>
      <c r="E101" s="73">
        <v>0</v>
      </c>
      <c r="F101" s="73">
        <v>0.39</v>
      </c>
      <c r="G101" s="73">
        <v>0</v>
      </c>
      <c r="H101" s="74">
        <v>0</v>
      </c>
      <c r="I101" s="74">
        <v>0</v>
      </c>
      <c r="J101" s="74">
        <v>0</v>
      </c>
      <c r="K101" s="75">
        <v>0</v>
      </c>
      <c r="L101" s="74">
        <f t="shared" ref="L101:L110" si="94">0.55*K101</f>
        <v>0</v>
      </c>
      <c r="M101" s="74">
        <f t="shared" ref="M101:M110" si="95">0.45*K101</f>
        <v>0</v>
      </c>
      <c r="N101" s="74">
        <v>0</v>
      </c>
      <c r="O101" s="74">
        <v>0</v>
      </c>
      <c r="P101" s="74">
        <v>0</v>
      </c>
      <c r="Q101" s="74">
        <v>0</v>
      </c>
      <c r="R101" s="74">
        <v>0</v>
      </c>
      <c r="S101" s="74">
        <v>15.85</v>
      </c>
      <c r="T101" s="74">
        <v>0</v>
      </c>
      <c r="U101" s="74">
        <v>0</v>
      </c>
      <c r="V101" s="74">
        <v>0</v>
      </c>
      <c r="W101" s="74">
        <v>0</v>
      </c>
      <c r="X101" s="74">
        <v>0</v>
      </c>
      <c r="Y101" s="74">
        <v>0</v>
      </c>
      <c r="Z101" s="74">
        <v>0</v>
      </c>
      <c r="AA101" s="74">
        <v>0</v>
      </c>
      <c r="AB101" s="74">
        <v>0</v>
      </c>
      <c r="AC101" s="74">
        <v>0</v>
      </c>
      <c r="AD101" s="74">
        <v>0</v>
      </c>
      <c r="AE101" s="75">
        <v>0</v>
      </c>
      <c r="AF101" s="74">
        <f t="shared" si="87"/>
        <v>0</v>
      </c>
      <c r="AG101" s="74">
        <f t="shared" ref="AG101:AG109" si="96">0*AE101</f>
        <v>0</v>
      </c>
      <c r="AH101" s="74">
        <f t="shared" ref="AH101:AH109" si="97">1*AE101</f>
        <v>0</v>
      </c>
      <c r="AI101" s="75">
        <v>0</v>
      </c>
      <c r="AJ101" s="74">
        <f t="shared" ref="AJ101:AJ110" si="98">0*AI101</f>
        <v>0</v>
      </c>
      <c r="AK101" s="74">
        <f t="shared" ref="AK101:AK110" si="99">0.55*AI101</f>
        <v>0</v>
      </c>
      <c r="AL101" s="74">
        <f t="shared" ref="AL101:AL110" si="100">0.45*AI101</f>
        <v>0</v>
      </c>
      <c r="AM101" s="75">
        <v>0</v>
      </c>
      <c r="AN101" s="74">
        <f t="shared" si="53"/>
        <v>0</v>
      </c>
      <c r="AO101" s="74">
        <f t="shared" si="54"/>
        <v>0</v>
      </c>
      <c r="AP101" s="74">
        <f t="shared" si="55"/>
        <v>0</v>
      </c>
      <c r="AQ101" s="75">
        <v>0</v>
      </c>
      <c r="AR101" s="74">
        <f t="shared" si="88"/>
        <v>0</v>
      </c>
      <c r="AS101" s="74">
        <f t="shared" si="89"/>
        <v>0</v>
      </c>
      <c r="AT101" s="74">
        <f t="shared" si="90"/>
        <v>0</v>
      </c>
      <c r="AU101" s="74">
        <v>0</v>
      </c>
      <c r="AV101" s="74">
        <v>0</v>
      </c>
      <c r="AW101" s="74">
        <v>0</v>
      </c>
      <c r="AX101" s="75">
        <v>0</v>
      </c>
      <c r="AY101" s="74">
        <f t="shared" si="59"/>
        <v>0</v>
      </c>
      <c r="AZ101" s="74">
        <f t="shared" si="60"/>
        <v>0</v>
      </c>
      <c r="BA101" s="74">
        <f t="shared" si="61"/>
        <v>0</v>
      </c>
      <c r="BB101" s="74">
        <v>0</v>
      </c>
      <c r="BC101" s="74">
        <f t="shared" si="62"/>
        <v>0</v>
      </c>
      <c r="BD101" s="74">
        <f t="shared" si="63"/>
        <v>0</v>
      </c>
      <c r="BE101" s="74">
        <f t="shared" si="64"/>
        <v>0</v>
      </c>
      <c r="BF101" s="75">
        <v>0.32</v>
      </c>
      <c r="BG101" s="74">
        <f t="shared" ref="BG101:BG109" si="101">0*BF101</f>
        <v>0</v>
      </c>
      <c r="BH101" s="74">
        <f t="shared" ref="BH101:BH109" si="102">0.55*BF101</f>
        <v>0.17600000000000002</v>
      </c>
      <c r="BI101" s="74">
        <f t="shared" ref="BI101:BI109" si="103">0.45*BF101</f>
        <v>0.14400000000000002</v>
      </c>
      <c r="BJ101" s="75">
        <v>0</v>
      </c>
      <c r="BK101" s="74">
        <f t="shared" si="91"/>
        <v>0</v>
      </c>
      <c r="BL101" s="74">
        <f t="shared" si="92"/>
        <v>0</v>
      </c>
      <c r="BM101" s="74">
        <f t="shared" si="93"/>
        <v>0</v>
      </c>
      <c r="BN101" s="74">
        <f t="shared" si="68"/>
        <v>0</v>
      </c>
      <c r="BO101" s="74">
        <f t="shared" si="69"/>
        <v>16.026</v>
      </c>
      <c r="BP101" s="74">
        <f t="shared" si="70"/>
        <v>0.53400000000000003</v>
      </c>
      <c r="BQ101" s="74">
        <f t="shared" si="71"/>
        <v>16.559999999999999</v>
      </c>
      <c r="BS101" s="74">
        <f t="shared" si="72"/>
        <v>16.559999999999999</v>
      </c>
      <c r="BT101" s="74">
        <f t="shared" si="73"/>
        <v>0</v>
      </c>
      <c r="BU101" s="74"/>
      <c r="BV101" s="77">
        <f t="shared" si="74"/>
        <v>0</v>
      </c>
      <c r="BW101" s="77">
        <f t="shared" si="75"/>
        <v>0.96775362318840585</v>
      </c>
      <c r="BX101" s="77">
        <f t="shared" si="76"/>
        <v>3.2246376811594209E-2</v>
      </c>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row>
    <row r="102" spans="1:140" x14ac:dyDescent="0.25">
      <c r="A102" s="72"/>
      <c r="B102" s="119">
        <v>99</v>
      </c>
      <c r="C102" s="88" t="s">
        <v>361</v>
      </c>
      <c r="D102" s="88" t="s">
        <v>21</v>
      </c>
      <c r="E102" s="73">
        <v>0</v>
      </c>
      <c r="F102" s="73">
        <v>1.7</v>
      </c>
      <c r="G102" s="73">
        <v>0</v>
      </c>
      <c r="H102" s="74">
        <v>0</v>
      </c>
      <c r="I102" s="74">
        <v>0</v>
      </c>
      <c r="J102" s="74">
        <v>0</v>
      </c>
      <c r="K102" s="75">
        <v>0</v>
      </c>
      <c r="L102" s="74">
        <f t="shared" si="94"/>
        <v>0</v>
      </c>
      <c r="M102" s="74">
        <f t="shared" si="95"/>
        <v>0</v>
      </c>
      <c r="N102" s="74">
        <v>0</v>
      </c>
      <c r="O102" s="74">
        <v>0</v>
      </c>
      <c r="P102" s="74">
        <v>0</v>
      </c>
      <c r="Q102" s="74">
        <v>0</v>
      </c>
      <c r="R102" s="74">
        <v>0</v>
      </c>
      <c r="S102" s="74">
        <v>15.1</v>
      </c>
      <c r="T102" s="74">
        <v>0</v>
      </c>
      <c r="U102" s="74">
        <v>0</v>
      </c>
      <c r="V102" s="74">
        <v>0</v>
      </c>
      <c r="W102" s="74">
        <v>0</v>
      </c>
      <c r="X102" s="74">
        <v>0</v>
      </c>
      <c r="Y102" s="74">
        <v>0</v>
      </c>
      <c r="Z102" s="74">
        <v>0</v>
      </c>
      <c r="AA102" s="74">
        <v>0</v>
      </c>
      <c r="AB102" s="74">
        <v>0</v>
      </c>
      <c r="AC102" s="74">
        <v>0</v>
      </c>
      <c r="AD102" s="74">
        <v>0</v>
      </c>
      <c r="AE102" s="75">
        <v>1.1000000000000001</v>
      </c>
      <c r="AF102" s="74">
        <f t="shared" si="87"/>
        <v>0</v>
      </c>
      <c r="AG102" s="74">
        <f t="shared" si="96"/>
        <v>0</v>
      </c>
      <c r="AH102" s="74">
        <f t="shared" si="97"/>
        <v>1.1000000000000001</v>
      </c>
      <c r="AI102" s="75">
        <v>0</v>
      </c>
      <c r="AJ102" s="74">
        <f t="shared" si="98"/>
        <v>0</v>
      </c>
      <c r="AK102" s="74">
        <f t="shared" si="99"/>
        <v>0</v>
      </c>
      <c r="AL102" s="74">
        <f t="shared" si="100"/>
        <v>0</v>
      </c>
      <c r="AM102" s="75">
        <v>0</v>
      </c>
      <c r="AN102" s="74">
        <f t="shared" si="53"/>
        <v>0</v>
      </c>
      <c r="AO102" s="74">
        <f t="shared" si="54"/>
        <v>0</v>
      </c>
      <c r="AP102" s="74">
        <f t="shared" si="55"/>
        <v>0</v>
      </c>
      <c r="AQ102" s="75">
        <v>0</v>
      </c>
      <c r="AR102" s="74">
        <f t="shared" si="88"/>
        <v>0</v>
      </c>
      <c r="AS102" s="74">
        <f t="shared" si="89"/>
        <v>0</v>
      </c>
      <c r="AT102" s="74">
        <f t="shared" si="90"/>
        <v>0</v>
      </c>
      <c r="AU102" s="74">
        <v>0</v>
      </c>
      <c r="AV102" s="74">
        <v>0</v>
      </c>
      <c r="AW102" s="74">
        <v>0</v>
      </c>
      <c r="AX102" s="75">
        <v>0</v>
      </c>
      <c r="AY102" s="74">
        <f t="shared" si="59"/>
        <v>0</v>
      </c>
      <c r="AZ102" s="74">
        <f t="shared" si="60"/>
        <v>0</v>
      </c>
      <c r="BA102" s="74">
        <f t="shared" si="61"/>
        <v>0</v>
      </c>
      <c r="BB102" s="74">
        <v>0</v>
      </c>
      <c r="BC102" s="74">
        <f t="shared" si="62"/>
        <v>0</v>
      </c>
      <c r="BD102" s="74">
        <f t="shared" si="63"/>
        <v>0</v>
      </c>
      <c r="BE102" s="74">
        <f t="shared" si="64"/>
        <v>0</v>
      </c>
      <c r="BF102" s="75">
        <v>0.34</v>
      </c>
      <c r="BG102" s="74">
        <f t="shared" si="101"/>
        <v>0</v>
      </c>
      <c r="BH102" s="74">
        <f t="shared" si="102"/>
        <v>0.18700000000000003</v>
      </c>
      <c r="BI102" s="74">
        <f t="shared" si="103"/>
        <v>0.15300000000000002</v>
      </c>
      <c r="BJ102" s="75">
        <v>0</v>
      </c>
      <c r="BK102" s="74">
        <f t="shared" si="91"/>
        <v>0</v>
      </c>
      <c r="BL102" s="74">
        <f t="shared" si="92"/>
        <v>0</v>
      </c>
      <c r="BM102" s="74">
        <f t="shared" si="93"/>
        <v>0</v>
      </c>
      <c r="BN102" s="74">
        <f t="shared" si="68"/>
        <v>0</v>
      </c>
      <c r="BO102" s="74">
        <f t="shared" si="69"/>
        <v>15.286999999999999</v>
      </c>
      <c r="BP102" s="74">
        <f t="shared" si="70"/>
        <v>2.9529999999999998</v>
      </c>
      <c r="BQ102" s="74">
        <f t="shared" si="71"/>
        <v>18.239999999999998</v>
      </c>
      <c r="BS102" s="74">
        <f t="shared" si="72"/>
        <v>18.239999999999998</v>
      </c>
      <c r="BT102" s="74">
        <f t="shared" si="73"/>
        <v>0</v>
      </c>
      <c r="BU102" s="74"/>
      <c r="BV102" s="77">
        <f t="shared" si="74"/>
        <v>0</v>
      </c>
      <c r="BW102" s="77">
        <f t="shared" si="75"/>
        <v>0.83810307017543861</v>
      </c>
      <c r="BX102" s="77">
        <f t="shared" si="76"/>
        <v>0.16189692982456141</v>
      </c>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row>
    <row r="103" spans="1:140" x14ac:dyDescent="0.25">
      <c r="A103" s="72"/>
      <c r="B103" s="119">
        <v>100</v>
      </c>
      <c r="C103" s="88" t="s">
        <v>277</v>
      </c>
      <c r="D103" s="88" t="s">
        <v>287</v>
      </c>
      <c r="E103" s="73">
        <v>0</v>
      </c>
      <c r="F103" s="73">
        <v>7.0000000000000007E-2</v>
      </c>
      <c r="G103" s="73">
        <v>0</v>
      </c>
      <c r="H103" s="74">
        <v>0</v>
      </c>
      <c r="I103" s="74">
        <v>0</v>
      </c>
      <c r="J103" s="74">
        <v>0</v>
      </c>
      <c r="K103" s="75">
        <v>0</v>
      </c>
      <c r="L103" s="74">
        <f t="shared" si="94"/>
        <v>0</v>
      </c>
      <c r="M103" s="74">
        <f t="shared" si="95"/>
        <v>0</v>
      </c>
      <c r="N103" s="74">
        <v>0</v>
      </c>
      <c r="O103" s="74">
        <v>0</v>
      </c>
      <c r="P103" s="74">
        <v>0</v>
      </c>
      <c r="Q103" s="74">
        <v>0</v>
      </c>
      <c r="R103" s="74">
        <v>0.5</v>
      </c>
      <c r="S103" s="74">
        <v>12.4</v>
      </c>
      <c r="T103" s="74">
        <v>0</v>
      </c>
      <c r="U103" s="74">
        <v>0</v>
      </c>
      <c r="V103" s="74">
        <v>0</v>
      </c>
      <c r="W103" s="74">
        <v>0</v>
      </c>
      <c r="X103" s="74">
        <v>0</v>
      </c>
      <c r="Y103" s="74">
        <v>4.3</v>
      </c>
      <c r="Z103" s="74">
        <v>0</v>
      </c>
      <c r="AA103" s="74">
        <v>0</v>
      </c>
      <c r="AB103" s="74">
        <v>0</v>
      </c>
      <c r="AC103" s="74">
        <v>0</v>
      </c>
      <c r="AD103" s="74">
        <v>0</v>
      </c>
      <c r="AE103" s="75">
        <v>0</v>
      </c>
      <c r="AF103" s="74">
        <f t="shared" si="87"/>
        <v>0</v>
      </c>
      <c r="AG103" s="74">
        <f t="shared" si="96"/>
        <v>0</v>
      </c>
      <c r="AH103" s="74">
        <f t="shared" si="97"/>
        <v>0</v>
      </c>
      <c r="AI103" s="75">
        <v>0</v>
      </c>
      <c r="AJ103" s="74">
        <f t="shared" si="98"/>
        <v>0</v>
      </c>
      <c r="AK103" s="74">
        <f t="shared" si="99"/>
        <v>0</v>
      </c>
      <c r="AL103" s="74">
        <f t="shared" si="100"/>
        <v>0</v>
      </c>
      <c r="AM103" s="75">
        <v>0</v>
      </c>
      <c r="AN103" s="74">
        <f t="shared" si="53"/>
        <v>0</v>
      </c>
      <c r="AO103" s="74">
        <f t="shared" si="54"/>
        <v>0</v>
      </c>
      <c r="AP103" s="74">
        <f t="shared" si="55"/>
        <v>0</v>
      </c>
      <c r="AQ103" s="75">
        <v>0</v>
      </c>
      <c r="AR103" s="74">
        <f t="shared" si="88"/>
        <v>0</v>
      </c>
      <c r="AS103" s="74">
        <f t="shared" si="89"/>
        <v>0</v>
      </c>
      <c r="AT103" s="74">
        <f t="shared" si="90"/>
        <v>0</v>
      </c>
      <c r="AU103" s="74">
        <v>0</v>
      </c>
      <c r="AV103" s="74">
        <v>0</v>
      </c>
      <c r="AW103" s="74">
        <v>0</v>
      </c>
      <c r="AX103" s="75">
        <v>0</v>
      </c>
      <c r="AY103" s="74">
        <f t="shared" si="59"/>
        <v>0</v>
      </c>
      <c r="AZ103" s="74">
        <f t="shared" si="60"/>
        <v>0</v>
      </c>
      <c r="BA103" s="74">
        <f t="shared" si="61"/>
        <v>0</v>
      </c>
      <c r="BB103" s="74">
        <v>0</v>
      </c>
      <c r="BC103" s="74">
        <f t="shared" si="62"/>
        <v>0</v>
      </c>
      <c r="BD103" s="74">
        <f t="shared" si="63"/>
        <v>0</v>
      </c>
      <c r="BE103" s="74">
        <f t="shared" si="64"/>
        <v>0</v>
      </c>
      <c r="BF103" s="75">
        <v>0.24</v>
      </c>
      <c r="BG103" s="74">
        <f t="shared" si="101"/>
        <v>0</v>
      </c>
      <c r="BH103" s="74">
        <f t="shared" si="102"/>
        <v>0.13200000000000001</v>
      </c>
      <c r="BI103" s="74">
        <f t="shared" si="103"/>
        <v>0.108</v>
      </c>
      <c r="BJ103" s="75">
        <v>0</v>
      </c>
      <c r="BK103" s="74">
        <f t="shared" si="91"/>
        <v>0</v>
      </c>
      <c r="BL103" s="74">
        <f t="shared" si="92"/>
        <v>0</v>
      </c>
      <c r="BM103" s="74">
        <f t="shared" si="93"/>
        <v>0</v>
      </c>
      <c r="BN103" s="74">
        <f t="shared" si="68"/>
        <v>0</v>
      </c>
      <c r="BO103" s="74">
        <f t="shared" si="69"/>
        <v>17.332000000000001</v>
      </c>
      <c r="BP103" s="74">
        <f t="shared" si="70"/>
        <v>0.17799999999999999</v>
      </c>
      <c r="BQ103" s="74">
        <f t="shared" si="71"/>
        <v>17.510000000000002</v>
      </c>
      <c r="BS103" s="74">
        <f t="shared" si="72"/>
        <v>17.509999999999998</v>
      </c>
      <c r="BT103" s="74">
        <f t="shared" si="73"/>
        <v>0</v>
      </c>
      <c r="BU103" s="74"/>
      <c r="BV103" s="77">
        <f t="shared" si="74"/>
        <v>0</v>
      </c>
      <c r="BW103" s="77">
        <f t="shared" si="75"/>
        <v>0.98983438035408333</v>
      </c>
      <c r="BX103" s="77">
        <f t="shared" si="76"/>
        <v>1.0165619645916618E-2</v>
      </c>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row>
    <row r="104" spans="1:140" x14ac:dyDescent="0.25">
      <c r="A104" s="72"/>
      <c r="B104" s="119">
        <v>101</v>
      </c>
      <c r="C104" s="88" t="s">
        <v>602</v>
      </c>
      <c r="D104" s="88" t="s">
        <v>288</v>
      </c>
      <c r="E104" s="73">
        <v>0</v>
      </c>
      <c r="F104" s="73">
        <v>0</v>
      </c>
      <c r="G104" s="73">
        <v>0</v>
      </c>
      <c r="H104" s="74">
        <v>0</v>
      </c>
      <c r="I104" s="74">
        <v>0</v>
      </c>
      <c r="J104" s="74">
        <v>0</v>
      </c>
      <c r="K104" s="75">
        <v>0</v>
      </c>
      <c r="L104" s="74">
        <f t="shared" si="94"/>
        <v>0</v>
      </c>
      <c r="M104" s="74">
        <f t="shared" si="95"/>
        <v>0</v>
      </c>
      <c r="N104" s="74">
        <v>0</v>
      </c>
      <c r="O104" s="74">
        <v>0</v>
      </c>
      <c r="P104" s="74">
        <v>0</v>
      </c>
      <c r="Q104" s="74">
        <v>0</v>
      </c>
      <c r="R104" s="74">
        <v>0</v>
      </c>
      <c r="S104" s="74">
        <v>0.46</v>
      </c>
      <c r="T104" s="74">
        <v>0</v>
      </c>
      <c r="U104" s="74">
        <v>0</v>
      </c>
      <c r="V104" s="74">
        <v>0.08</v>
      </c>
      <c r="W104" s="74">
        <v>0</v>
      </c>
      <c r="X104" s="74">
        <v>0</v>
      </c>
      <c r="Y104" s="74">
        <v>0</v>
      </c>
      <c r="Z104" s="74">
        <v>0</v>
      </c>
      <c r="AA104" s="74">
        <v>0</v>
      </c>
      <c r="AB104" s="74">
        <v>5.34</v>
      </c>
      <c r="AC104" s="74">
        <v>0</v>
      </c>
      <c r="AD104" s="74">
        <v>0</v>
      </c>
      <c r="AE104" s="75">
        <v>0</v>
      </c>
      <c r="AF104" s="74">
        <f t="shared" si="87"/>
        <v>0</v>
      </c>
      <c r="AG104" s="74">
        <f t="shared" si="96"/>
        <v>0</v>
      </c>
      <c r="AH104" s="74">
        <f t="shared" si="97"/>
        <v>0</v>
      </c>
      <c r="AI104" s="75">
        <v>0</v>
      </c>
      <c r="AJ104" s="74">
        <f t="shared" si="98"/>
        <v>0</v>
      </c>
      <c r="AK104" s="74">
        <f t="shared" si="99"/>
        <v>0</v>
      </c>
      <c r="AL104" s="74">
        <f t="shared" si="100"/>
        <v>0</v>
      </c>
      <c r="AM104" s="75">
        <v>0</v>
      </c>
      <c r="AN104" s="74">
        <f t="shared" si="53"/>
        <v>0</v>
      </c>
      <c r="AO104" s="74">
        <f t="shared" si="54"/>
        <v>0</v>
      </c>
      <c r="AP104" s="74">
        <f t="shared" si="55"/>
        <v>0</v>
      </c>
      <c r="AQ104" s="75">
        <v>0</v>
      </c>
      <c r="AR104" s="74">
        <f t="shared" si="88"/>
        <v>0</v>
      </c>
      <c r="AS104" s="74">
        <f t="shared" si="89"/>
        <v>0</v>
      </c>
      <c r="AT104" s="74">
        <f t="shared" si="90"/>
        <v>0</v>
      </c>
      <c r="AU104" s="74">
        <v>0</v>
      </c>
      <c r="AV104" s="74">
        <v>0</v>
      </c>
      <c r="AW104" s="74">
        <v>0</v>
      </c>
      <c r="AX104" s="75">
        <v>0</v>
      </c>
      <c r="AY104" s="74">
        <f t="shared" si="59"/>
        <v>0</v>
      </c>
      <c r="AZ104" s="74">
        <f t="shared" si="60"/>
        <v>0</v>
      </c>
      <c r="BA104" s="74">
        <f t="shared" si="61"/>
        <v>0</v>
      </c>
      <c r="BB104" s="74">
        <v>0</v>
      </c>
      <c r="BC104" s="74">
        <f t="shared" si="62"/>
        <v>0</v>
      </c>
      <c r="BD104" s="74">
        <f t="shared" si="63"/>
        <v>0</v>
      </c>
      <c r="BE104" s="74">
        <f t="shared" si="64"/>
        <v>0</v>
      </c>
      <c r="BF104" s="75">
        <v>0.11</v>
      </c>
      <c r="BG104" s="74">
        <f t="shared" si="101"/>
        <v>0</v>
      </c>
      <c r="BH104" s="74">
        <f t="shared" si="102"/>
        <v>6.0500000000000005E-2</v>
      </c>
      <c r="BI104" s="74">
        <f t="shared" si="103"/>
        <v>4.9500000000000002E-2</v>
      </c>
      <c r="BJ104" s="75">
        <v>0</v>
      </c>
      <c r="BK104" s="74">
        <f t="shared" si="91"/>
        <v>0</v>
      </c>
      <c r="BL104" s="74">
        <f t="shared" si="92"/>
        <v>0</v>
      </c>
      <c r="BM104" s="74">
        <f t="shared" si="93"/>
        <v>0</v>
      </c>
      <c r="BN104" s="74">
        <f t="shared" si="68"/>
        <v>0</v>
      </c>
      <c r="BO104" s="74">
        <f t="shared" si="69"/>
        <v>5.9405000000000001</v>
      </c>
      <c r="BP104" s="74">
        <f t="shared" si="70"/>
        <v>4.9500000000000002E-2</v>
      </c>
      <c r="BQ104" s="74">
        <f t="shared" si="71"/>
        <v>5.99</v>
      </c>
      <c r="BS104" s="74">
        <f t="shared" si="72"/>
        <v>5.99</v>
      </c>
      <c r="BT104" s="74">
        <f t="shared" si="73"/>
        <v>0</v>
      </c>
      <c r="BU104" s="74"/>
      <c r="BV104" s="77">
        <f t="shared" si="74"/>
        <v>0</v>
      </c>
      <c r="BW104" s="77">
        <f t="shared" si="75"/>
        <v>0.99173622704507514</v>
      </c>
      <c r="BX104" s="77">
        <f t="shared" si="76"/>
        <v>8.2637729549248744E-3</v>
      </c>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row>
    <row r="105" spans="1:140" x14ac:dyDescent="0.25">
      <c r="A105" s="72"/>
      <c r="B105" s="119">
        <v>102</v>
      </c>
      <c r="C105" s="88" t="s">
        <v>587</v>
      </c>
      <c r="D105" s="88" t="s">
        <v>399</v>
      </c>
      <c r="E105" s="73">
        <v>0</v>
      </c>
      <c r="F105" s="73">
        <v>0.46</v>
      </c>
      <c r="G105" s="73">
        <v>0</v>
      </c>
      <c r="H105" s="74">
        <v>0</v>
      </c>
      <c r="I105" s="74">
        <v>0</v>
      </c>
      <c r="J105" s="74">
        <v>0</v>
      </c>
      <c r="K105" s="75">
        <v>0</v>
      </c>
      <c r="L105" s="74">
        <f t="shared" si="94"/>
        <v>0</v>
      </c>
      <c r="M105" s="74">
        <f t="shared" si="95"/>
        <v>0</v>
      </c>
      <c r="N105" s="74">
        <v>0</v>
      </c>
      <c r="O105" s="74">
        <v>0</v>
      </c>
      <c r="P105" s="74">
        <v>0</v>
      </c>
      <c r="Q105" s="74">
        <v>0</v>
      </c>
      <c r="R105" s="74">
        <v>0</v>
      </c>
      <c r="S105" s="74">
        <v>0</v>
      </c>
      <c r="T105" s="74">
        <v>0</v>
      </c>
      <c r="U105" s="74">
        <v>0</v>
      </c>
      <c r="V105" s="74">
        <v>0</v>
      </c>
      <c r="W105" s="74">
        <v>3.7058823529411766</v>
      </c>
      <c r="X105" s="74">
        <v>0</v>
      </c>
      <c r="Y105" s="74">
        <v>0</v>
      </c>
      <c r="Z105" s="74">
        <v>0</v>
      </c>
      <c r="AA105" s="74">
        <v>0</v>
      </c>
      <c r="AB105" s="74">
        <v>0</v>
      </c>
      <c r="AC105" s="74">
        <v>0</v>
      </c>
      <c r="AD105" s="74">
        <v>0</v>
      </c>
      <c r="AE105" s="75">
        <v>0</v>
      </c>
      <c r="AF105" s="74">
        <f t="shared" si="87"/>
        <v>0</v>
      </c>
      <c r="AG105" s="74">
        <f t="shared" si="96"/>
        <v>0</v>
      </c>
      <c r="AH105" s="74">
        <f t="shared" si="97"/>
        <v>0</v>
      </c>
      <c r="AI105" s="75">
        <v>0</v>
      </c>
      <c r="AJ105" s="74">
        <f t="shared" si="98"/>
        <v>0</v>
      </c>
      <c r="AK105" s="74">
        <f t="shared" si="99"/>
        <v>0</v>
      </c>
      <c r="AL105" s="74">
        <f t="shared" si="100"/>
        <v>0</v>
      </c>
      <c r="AM105" s="75">
        <v>0</v>
      </c>
      <c r="AN105" s="74">
        <f t="shared" si="53"/>
        <v>0</v>
      </c>
      <c r="AO105" s="74">
        <f t="shared" si="54"/>
        <v>0</v>
      </c>
      <c r="AP105" s="74">
        <f t="shared" si="55"/>
        <v>0</v>
      </c>
      <c r="AQ105" s="75">
        <v>0</v>
      </c>
      <c r="AR105" s="74">
        <f t="shared" si="88"/>
        <v>0</v>
      </c>
      <c r="AS105" s="74">
        <f t="shared" si="89"/>
        <v>0</v>
      </c>
      <c r="AT105" s="74">
        <f t="shared" si="90"/>
        <v>0</v>
      </c>
      <c r="AU105" s="74">
        <v>0</v>
      </c>
      <c r="AV105" s="74">
        <v>0</v>
      </c>
      <c r="AW105" s="74">
        <v>0</v>
      </c>
      <c r="AX105" s="75">
        <v>0</v>
      </c>
      <c r="AY105" s="74">
        <f t="shared" si="59"/>
        <v>0</v>
      </c>
      <c r="AZ105" s="74">
        <f t="shared" si="60"/>
        <v>0</v>
      </c>
      <c r="BA105" s="74">
        <f t="shared" si="61"/>
        <v>0</v>
      </c>
      <c r="BB105" s="74">
        <v>0</v>
      </c>
      <c r="BC105" s="74">
        <f t="shared" si="62"/>
        <v>0</v>
      </c>
      <c r="BD105" s="74">
        <f t="shared" si="63"/>
        <v>0</v>
      </c>
      <c r="BE105" s="74">
        <f t="shared" si="64"/>
        <v>0</v>
      </c>
      <c r="BF105" s="75">
        <v>0.09</v>
      </c>
      <c r="BG105" s="74">
        <f t="shared" si="101"/>
        <v>0</v>
      </c>
      <c r="BH105" s="74">
        <f t="shared" si="102"/>
        <v>4.9500000000000002E-2</v>
      </c>
      <c r="BI105" s="74">
        <f t="shared" si="103"/>
        <v>4.0500000000000001E-2</v>
      </c>
      <c r="BJ105" s="75">
        <v>0</v>
      </c>
      <c r="BK105" s="74">
        <f t="shared" si="91"/>
        <v>0</v>
      </c>
      <c r="BL105" s="74">
        <f t="shared" si="92"/>
        <v>0</v>
      </c>
      <c r="BM105" s="74">
        <f t="shared" si="93"/>
        <v>0</v>
      </c>
      <c r="BN105" s="74">
        <f t="shared" si="68"/>
        <v>0</v>
      </c>
      <c r="BO105" s="74">
        <f t="shared" si="69"/>
        <v>3.7553823529411767</v>
      </c>
      <c r="BP105" s="74">
        <f t="shared" si="70"/>
        <v>0.50050000000000006</v>
      </c>
      <c r="BQ105" s="74">
        <f t="shared" si="71"/>
        <v>4.2558823529411764</v>
      </c>
      <c r="BS105" s="74">
        <f t="shared" si="72"/>
        <v>4.2558823529411764</v>
      </c>
      <c r="BT105" s="74">
        <f t="shared" si="73"/>
        <v>0</v>
      </c>
      <c r="BU105" s="74"/>
      <c r="BV105" s="77">
        <f t="shared" si="74"/>
        <v>0</v>
      </c>
      <c r="BW105" s="77">
        <f t="shared" si="75"/>
        <v>0.88239806496199036</v>
      </c>
      <c r="BX105" s="77">
        <f t="shared" si="76"/>
        <v>0.11760193503800968</v>
      </c>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row>
    <row r="106" spans="1:140" x14ac:dyDescent="0.25">
      <c r="A106" s="87"/>
      <c r="B106" s="119">
        <v>103</v>
      </c>
      <c r="C106" s="88" t="s">
        <v>585</v>
      </c>
      <c r="D106" s="88" t="s">
        <v>111</v>
      </c>
      <c r="E106" s="73">
        <v>0</v>
      </c>
      <c r="F106" s="73">
        <v>0.2</v>
      </c>
      <c r="G106" s="73">
        <v>0</v>
      </c>
      <c r="H106" s="74">
        <v>0.05</v>
      </c>
      <c r="I106" s="74">
        <v>0</v>
      </c>
      <c r="J106" s="74">
        <v>0.9</v>
      </c>
      <c r="K106" s="75">
        <v>0</v>
      </c>
      <c r="L106" s="74">
        <f t="shared" si="94"/>
        <v>0</v>
      </c>
      <c r="M106" s="74">
        <f t="shared" si="95"/>
        <v>0</v>
      </c>
      <c r="N106" s="74">
        <v>12.9</v>
      </c>
      <c r="O106" s="74">
        <v>0</v>
      </c>
      <c r="P106" s="74">
        <v>0</v>
      </c>
      <c r="Q106" s="74">
        <v>0</v>
      </c>
      <c r="R106" s="74">
        <v>0</v>
      </c>
      <c r="S106" s="74">
        <v>41</v>
      </c>
      <c r="T106" s="74">
        <v>0</v>
      </c>
      <c r="U106" s="74">
        <v>0</v>
      </c>
      <c r="V106" s="74">
        <v>6.8</v>
      </c>
      <c r="W106" s="74">
        <v>5.6</v>
      </c>
      <c r="X106" s="74">
        <v>0</v>
      </c>
      <c r="Y106" s="74">
        <v>0</v>
      </c>
      <c r="Z106" s="74">
        <v>0</v>
      </c>
      <c r="AA106" s="74">
        <v>0</v>
      </c>
      <c r="AB106" s="74">
        <v>0</v>
      </c>
      <c r="AC106" s="74">
        <v>0</v>
      </c>
      <c r="AD106" s="74">
        <v>0</v>
      </c>
      <c r="AE106" s="75">
        <v>2.2000000000000002</v>
      </c>
      <c r="AF106" s="74">
        <f t="shared" si="87"/>
        <v>0</v>
      </c>
      <c r="AG106" s="74">
        <f t="shared" si="96"/>
        <v>0</v>
      </c>
      <c r="AH106" s="74">
        <f t="shared" si="97"/>
        <v>2.2000000000000002</v>
      </c>
      <c r="AI106" s="75">
        <v>0</v>
      </c>
      <c r="AJ106" s="74">
        <f t="shared" si="98"/>
        <v>0</v>
      </c>
      <c r="AK106" s="74">
        <f t="shared" si="99"/>
        <v>0</v>
      </c>
      <c r="AL106" s="74">
        <f t="shared" si="100"/>
        <v>0</v>
      </c>
      <c r="AM106" s="75">
        <v>0</v>
      </c>
      <c r="AN106" s="74">
        <f t="shared" si="53"/>
        <v>0</v>
      </c>
      <c r="AO106" s="74">
        <f t="shared" si="54"/>
        <v>0</v>
      </c>
      <c r="AP106" s="74">
        <f t="shared" si="55"/>
        <v>0</v>
      </c>
      <c r="AQ106" s="75">
        <v>0</v>
      </c>
      <c r="AR106" s="74">
        <f t="shared" si="88"/>
        <v>0</v>
      </c>
      <c r="AS106" s="74">
        <f t="shared" si="89"/>
        <v>0</v>
      </c>
      <c r="AT106" s="74">
        <f t="shared" si="90"/>
        <v>0</v>
      </c>
      <c r="AU106" s="74">
        <v>0</v>
      </c>
      <c r="AV106" s="74">
        <v>0</v>
      </c>
      <c r="AW106" s="74">
        <v>0</v>
      </c>
      <c r="AX106" s="75">
        <v>0</v>
      </c>
      <c r="AY106" s="74">
        <f t="shared" si="59"/>
        <v>0</v>
      </c>
      <c r="AZ106" s="74">
        <f t="shared" si="60"/>
        <v>0</v>
      </c>
      <c r="BA106" s="74">
        <f t="shared" si="61"/>
        <v>0</v>
      </c>
      <c r="BB106" s="74">
        <v>0</v>
      </c>
      <c r="BC106" s="74">
        <f t="shared" si="62"/>
        <v>0</v>
      </c>
      <c r="BD106" s="74">
        <f t="shared" si="63"/>
        <v>0</v>
      </c>
      <c r="BE106" s="74">
        <f t="shared" si="64"/>
        <v>0</v>
      </c>
      <c r="BF106" s="75">
        <v>4.0999999999999996</v>
      </c>
      <c r="BG106" s="74">
        <f t="shared" si="101"/>
        <v>0</v>
      </c>
      <c r="BH106" s="74">
        <f t="shared" si="102"/>
        <v>2.2549999999999999</v>
      </c>
      <c r="BI106" s="74">
        <f t="shared" si="103"/>
        <v>1.845</v>
      </c>
      <c r="BJ106" s="75">
        <v>0</v>
      </c>
      <c r="BK106" s="74">
        <f t="shared" si="91"/>
        <v>0</v>
      </c>
      <c r="BL106" s="74">
        <f t="shared" si="92"/>
        <v>0</v>
      </c>
      <c r="BM106" s="74">
        <f t="shared" si="93"/>
        <v>0</v>
      </c>
      <c r="BN106" s="74">
        <f t="shared" si="68"/>
        <v>0</v>
      </c>
      <c r="BO106" s="74">
        <f t="shared" si="69"/>
        <v>55.655000000000001</v>
      </c>
      <c r="BP106" s="74">
        <f t="shared" si="70"/>
        <v>18.094999999999999</v>
      </c>
      <c r="BQ106" s="74">
        <f t="shared" si="71"/>
        <v>73.75</v>
      </c>
      <c r="BS106" s="74">
        <f t="shared" si="72"/>
        <v>73.75</v>
      </c>
      <c r="BT106" s="74">
        <f t="shared" si="73"/>
        <v>0</v>
      </c>
      <c r="BU106" s="74"/>
      <c r="BV106" s="77">
        <f t="shared" si="74"/>
        <v>0</v>
      </c>
      <c r="BW106" s="77">
        <f t="shared" si="75"/>
        <v>0.7546440677966102</v>
      </c>
      <c r="BX106" s="77">
        <f t="shared" si="76"/>
        <v>0.2453559322033898</v>
      </c>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row>
    <row r="107" spans="1:140" x14ac:dyDescent="0.25">
      <c r="A107" s="87"/>
      <c r="B107" s="119">
        <v>104</v>
      </c>
      <c r="C107" s="88" t="s">
        <v>590</v>
      </c>
      <c r="D107" s="88" t="s">
        <v>604</v>
      </c>
      <c r="E107" s="73">
        <v>0</v>
      </c>
      <c r="F107" s="73">
        <v>0</v>
      </c>
      <c r="G107" s="73">
        <v>0</v>
      </c>
      <c r="H107" s="74">
        <v>0</v>
      </c>
      <c r="I107" s="74">
        <v>0</v>
      </c>
      <c r="J107" s="74">
        <v>0</v>
      </c>
      <c r="K107" s="75">
        <v>0</v>
      </c>
      <c r="L107" s="74">
        <f t="shared" si="94"/>
        <v>0</v>
      </c>
      <c r="M107" s="74">
        <f t="shared" si="95"/>
        <v>0</v>
      </c>
      <c r="N107" s="74">
        <v>0</v>
      </c>
      <c r="O107" s="74">
        <v>0</v>
      </c>
      <c r="P107" s="74">
        <v>0</v>
      </c>
      <c r="Q107" s="74">
        <v>0</v>
      </c>
      <c r="R107" s="74">
        <v>0</v>
      </c>
      <c r="S107" s="74">
        <v>0</v>
      </c>
      <c r="T107" s="74">
        <v>0</v>
      </c>
      <c r="U107" s="74">
        <v>0</v>
      </c>
      <c r="V107" s="74">
        <v>0</v>
      </c>
      <c r="W107" s="74">
        <v>1.2</v>
      </c>
      <c r="X107" s="74">
        <v>0</v>
      </c>
      <c r="Y107" s="74">
        <v>0</v>
      </c>
      <c r="Z107" s="74">
        <v>0</v>
      </c>
      <c r="AA107" s="74">
        <v>0</v>
      </c>
      <c r="AB107" s="74">
        <v>0</v>
      </c>
      <c r="AC107" s="74">
        <v>0</v>
      </c>
      <c r="AD107" s="74">
        <v>0</v>
      </c>
      <c r="AE107" s="75">
        <v>0</v>
      </c>
      <c r="AF107" s="74">
        <f t="shared" si="87"/>
        <v>0</v>
      </c>
      <c r="AG107" s="74">
        <f t="shared" si="96"/>
        <v>0</v>
      </c>
      <c r="AH107" s="74">
        <f t="shared" si="97"/>
        <v>0</v>
      </c>
      <c r="AI107" s="75">
        <v>0</v>
      </c>
      <c r="AJ107" s="74">
        <f t="shared" si="98"/>
        <v>0</v>
      </c>
      <c r="AK107" s="74">
        <f t="shared" si="99"/>
        <v>0</v>
      </c>
      <c r="AL107" s="74">
        <f t="shared" si="100"/>
        <v>0</v>
      </c>
      <c r="AM107" s="75">
        <v>0</v>
      </c>
      <c r="AN107" s="74">
        <f t="shared" si="53"/>
        <v>0</v>
      </c>
      <c r="AO107" s="74">
        <f t="shared" si="54"/>
        <v>0</v>
      </c>
      <c r="AP107" s="74">
        <f t="shared" si="55"/>
        <v>0</v>
      </c>
      <c r="AQ107" s="75">
        <v>0</v>
      </c>
      <c r="AR107" s="74">
        <f t="shared" si="88"/>
        <v>0</v>
      </c>
      <c r="AS107" s="74">
        <f t="shared" si="89"/>
        <v>0</v>
      </c>
      <c r="AT107" s="74">
        <f t="shared" si="90"/>
        <v>0</v>
      </c>
      <c r="AU107" s="74">
        <v>0</v>
      </c>
      <c r="AV107" s="74">
        <v>0</v>
      </c>
      <c r="AW107" s="74">
        <v>0</v>
      </c>
      <c r="AX107" s="75">
        <v>0</v>
      </c>
      <c r="AY107" s="74">
        <f t="shared" si="59"/>
        <v>0</v>
      </c>
      <c r="AZ107" s="74">
        <f t="shared" si="60"/>
        <v>0</v>
      </c>
      <c r="BA107" s="74">
        <f t="shared" si="61"/>
        <v>0</v>
      </c>
      <c r="BB107" s="74">
        <v>0</v>
      </c>
      <c r="BC107" s="74">
        <f t="shared" si="62"/>
        <v>0</v>
      </c>
      <c r="BD107" s="74">
        <f t="shared" si="63"/>
        <v>0</v>
      </c>
      <c r="BE107" s="74">
        <f t="shared" si="64"/>
        <v>0</v>
      </c>
      <c r="BF107" s="75">
        <v>0.1</v>
      </c>
      <c r="BG107" s="74">
        <f t="shared" si="101"/>
        <v>0</v>
      </c>
      <c r="BH107" s="74">
        <f t="shared" si="102"/>
        <v>5.5000000000000007E-2</v>
      </c>
      <c r="BI107" s="74">
        <f t="shared" si="103"/>
        <v>4.5000000000000005E-2</v>
      </c>
      <c r="BJ107" s="75">
        <v>0</v>
      </c>
      <c r="BK107" s="74">
        <f t="shared" si="91"/>
        <v>0</v>
      </c>
      <c r="BL107" s="74">
        <f t="shared" si="92"/>
        <v>0</v>
      </c>
      <c r="BM107" s="74">
        <f t="shared" si="93"/>
        <v>0</v>
      </c>
      <c r="BN107" s="74">
        <f t="shared" si="68"/>
        <v>0</v>
      </c>
      <c r="BO107" s="74">
        <f t="shared" si="69"/>
        <v>1.2549999999999999</v>
      </c>
      <c r="BP107" s="74">
        <f t="shared" si="70"/>
        <v>4.5000000000000005E-2</v>
      </c>
      <c r="BQ107" s="74">
        <f t="shared" si="71"/>
        <v>1.2999999999999998</v>
      </c>
      <c r="BS107" s="74">
        <f t="shared" si="72"/>
        <v>1.3</v>
      </c>
      <c r="BT107" s="74">
        <f t="shared" si="73"/>
        <v>0</v>
      </c>
      <c r="BU107" s="74"/>
      <c r="BV107" s="77">
        <f t="shared" si="74"/>
        <v>0</v>
      </c>
      <c r="BW107" s="77">
        <f t="shared" si="75"/>
        <v>0.9653846153846154</v>
      </c>
      <c r="BX107" s="77">
        <f t="shared" si="76"/>
        <v>3.4615384615384624E-2</v>
      </c>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row>
    <row r="108" spans="1:140" x14ac:dyDescent="0.25">
      <c r="A108" s="72"/>
      <c r="B108" s="89">
        <v>105</v>
      </c>
      <c r="C108" s="90" t="s">
        <v>605</v>
      </c>
      <c r="D108" s="90" t="s">
        <v>606</v>
      </c>
      <c r="E108" s="91">
        <v>0</v>
      </c>
      <c r="F108" s="91">
        <v>1.2</v>
      </c>
      <c r="G108" s="91">
        <v>0</v>
      </c>
      <c r="H108" s="92">
        <v>1.1000000000000001</v>
      </c>
      <c r="I108" s="92">
        <v>0</v>
      </c>
      <c r="J108" s="92">
        <v>0</v>
      </c>
      <c r="K108" s="93">
        <v>0</v>
      </c>
      <c r="L108" s="92">
        <f t="shared" si="94"/>
        <v>0</v>
      </c>
      <c r="M108" s="92">
        <f t="shared" si="95"/>
        <v>0</v>
      </c>
      <c r="N108" s="92">
        <v>0</v>
      </c>
      <c r="O108" s="92">
        <v>0</v>
      </c>
      <c r="P108" s="92">
        <v>0</v>
      </c>
      <c r="Q108" s="92">
        <v>0</v>
      </c>
      <c r="R108" s="92">
        <v>0</v>
      </c>
      <c r="S108" s="92">
        <v>94</v>
      </c>
      <c r="T108" s="92">
        <v>0</v>
      </c>
      <c r="U108" s="92">
        <v>0</v>
      </c>
      <c r="V108" s="92">
        <v>0</v>
      </c>
      <c r="W108" s="92">
        <v>2.8</v>
      </c>
      <c r="X108" s="92">
        <v>0</v>
      </c>
      <c r="Y108" s="92">
        <v>0</v>
      </c>
      <c r="Z108" s="92">
        <v>0</v>
      </c>
      <c r="AA108" s="92">
        <v>0</v>
      </c>
      <c r="AB108" s="92">
        <v>0</v>
      </c>
      <c r="AC108" s="92">
        <v>140</v>
      </c>
      <c r="AD108" s="92">
        <v>0</v>
      </c>
      <c r="AE108" s="93">
        <v>0</v>
      </c>
      <c r="AF108" s="92">
        <f t="shared" si="87"/>
        <v>0</v>
      </c>
      <c r="AG108" s="92">
        <f t="shared" si="96"/>
        <v>0</v>
      </c>
      <c r="AH108" s="92">
        <f t="shared" si="97"/>
        <v>0</v>
      </c>
      <c r="AI108" s="93">
        <v>0</v>
      </c>
      <c r="AJ108" s="92">
        <f t="shared" si="98"/>
        <v>0</v>
      </c>
      <c r="AK108" s="92">
        <f t="shared" si="99"/>
        <v>0</v>
      </c>
      <c r="AL108" s="92">
        <f t="shared" si="100"/>
        <v>0</v>
      </c>
      <c r="AM108" s="93">
        <v>0</v>
      </c>
      <c r="AN108" s="92">
        <f t="shared" si="53"/>
        <v>0</v>
      </c>
      <c r="AO108" s="92">
        <f t="shared" si="54"/>
        <v>0</v>
      </c>
      <c r="AP108" s="92">
        <f t="shared" si="55"/>
        <v>0</v>
      </c>
      <c r="AQ108" s="93">
        <v>0</v>
      </c>
      <c r="AR108" s="92">
        <f t="shared" si="88"/>
        <v>0</v>
      </c>
      <c r="AS108" s="92">
        <f t="shared" si="89"/>
        <v>0</v>
      </c>
      <c r="AT108" s="92">
        <f t="shared" si="90"/>
        <v>0</v>
      </c>
      <c r="AU108" s="92">
        <v>0</v>
      </c>
      <c r="AV108" s="92">
        <v>0</v>
      </c>
      <c r="AW108" s="92">
        <v>0</v>
      </c>
      <c r="AX108" s="93">
        <v>0</v>
      </c>
      <c r="AY108" s="92">
        <f t="shared" si="59"/>
        <v>0</v>
      </c>
      <c r="AZ108" s="92">
        <f t="shared" si="60"/>
        <v>0</v>
      </c>
      <c r="BA108" s="92">
        <f t="shared" si="61"/>
        <v>0</v>
      </c>
      <c r="BB108" s="92">
        <v>0</v>
      </c>
      <c r="BC108" s="74">
        <f t="shared" si="62"/>
        <v>0</v>
      </c>
      <c r="BD108" s="74">
        <f t="shared" si="63"/>
        <v>0</v>
      </c>
      <c r="BE108" s="74">
        <f t="shared" si="64"/>
        <v>0</v>
      </c>
      <c r="BF108" s="93">
        <v>3</v>
      </c>
      <c r="BG108" s="92">
        <f t="shared" si="101"/>
        <v>0</v>
      </c>
      <c r="BH108" s="92">
        <f t="shared" si="102"/>
        <v>1.6500000000000001</v>
      </c>
      <c r="BI108" s="92">
        <f t="shared" si="103"/>
        <v>1.35</v>
      </c>
      <c r="BJ108" s="93">
        <v>0.68345599999999995</v>
      </c>
      <c r="BK108" s="92">
        <f t="shared" si="91"/>
        <v>0</v>
      </c>
      <c r="BL108" s="92">
        <f t="shared" si="92"/>
        <v>0.37590079999999998</v>
      </c>
      <c r="BM108" s="92">
        <f t="shared" si="93"/>
        <v>0.30755519999999997</v>
      </c>
      <c r="BN108" s="74">
        <f t="shared" si="68"/>
        <v>0</v>
      </c>
      <c r="BO108" s="74">
        <f t="shared" si="69"/>
        <v>98.825900799999999</v>
      </c>
      <c r="BP108" s="74">
        <f t="shared" si="70"/>
        <v>143.9575552</v>
      </c>
      <c r="BQ108" s="92">
        <f t="shared" si="71"/>
        <v>242.783456</v>
      </c>
      <c r="BR108" s="94"/>
      <c r="BS108" s="92">
        <f t="shared" si="72"/>
        <v>242.78345600000003</v>
      </c>
      <c r="BT108" s="92">
        <f t="shared" si="73"/>
        <v>0</v>
      </c>
      <c r="BU108" s="92"/>
      <c r="BV108" s="95">
        <f t="shared" si="74"/>
        <v>0</v>
      </c>
      <c r="BW108" s="95">
        <f t="shared" si="75"/>
        <v>0.40705368655762114</v>
      </c>
      <c r="BX108" s="95">
        <f t="shared" si="76"/>
        <v>0.59294631344237891</v>
      </c>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row>
    <row r="109" spans="1:140" x14ac:dyDescent="0.25">
      <c r="A109" s="87"/>
      <c r="B109" s="119">
        <v>106</v>
      </c>
      <c r="C109" s="88" t="s">
        <v>401</v>
      </c>
      <c r="D109" s="88" t="s">
        <v>112</v>
      </c>
      <c r="E109" s="73">
        <v>0</v>
      </c>
      <c r="F109" s="73">
        <v>0.09</v>
      </c>
      <c r="G109" s="73">
        <v>0</v>
      </c>
      <c r="H109" s="74">
        <v>0</v>
      </c>
      <c r="I109" s="74">
        <v>0</v>
      </c>
      <c r="J109" s="74">
        <v>0</v>
      </c>
      <c r="K109" s="75">
        <v>0</v>
      </c>
      <c r="L109" s="74">
        <f t="shared" si="94"/>
        <v>0</v>
      </c>
      <c r="M109" s="74">
        <f t="shared" si="95"/>
        <v>0</v>
      </c>
      <c r="N109" s="74">
        <v>0</v>
      </c>
      <c r="O109" s="74">
        <v>0</v>
      </c>
      <c r="P109" s="74">
        <v>0</v>
      </c>
      <c r="Q109" s="74">
        <v>0</v>
      </c>
      <c r="R109" s="74">
        <v>0</v>
      </c>
      <c r="S109" s="74">
        <v>0</v>
      </c>
      <c r="T109" s="74">
        <v>0</v>
      </c>
      <c r="U109" s="74">
        <v>0</v>
      </c>
      <c r="V109" s="74">
        <v>0</v>
      </c>
      <c r="W109" s="74">
        <v>2.96</v>
      </c>
      <c r="X109" s="74">
        <v>0</v>
      </c>
      <c r="Y109" s="74">
        <v>0</v>
      </c>
      <c r="Z109" s="74">
        <v>0</v>
      </c>
      <c r="AA109" s="74">
        <v>0</v>
      </c>
      <c r="AB109" s="74">
        <v>0</v>
      </c>
      <c r="AC109" s="74">
        <v>0</v>
      </c>
      <c r="AD109" s="74">
        <v>0</v>
      </c>
      <c r="AE109" s="75">
        <v>0</v>
      </c>
      <c r="AF109" s="74">
        <f t="shared" si="87"/>
        <v>0</v>
      </c>
      <c r="AG109" s="74">
        <f t="shared" si="96"/>
        <v>0</v>
      </c>
      <c r="AH109" s="74">
        <f t="shared" si="97"/>
        <v>0</v>
      </c>
      <c r="AI109" s="75">
        <v>0</v>
      </c>
      <c r="AJ109" s="74">
        <f t="shared" si="98"/>
        <v>0</v>
      </c>
      <c r="AK109" s="74">
        <f t="shared" si="99"/>
        <v>0</v>
      </c>
      <c r="AL109" s="74">
        <f t="shared" si="100"/>
        <v>0</v>
      </c>
      <c r="AM109" s="75">
        <v>0</v>
      </c>
      <c r="AN109" s="74">
        <f t="shared" si="53"/>
        <v>0</v>
      </c>
      <c r="AO109" s="74">
        <f t="shared" si="54"/>
        <v>0</v>
      </c>
      <c r="AP109" s="74">
        <f t="shared" si="55"/>
        <v>0</v>
      </c>
      <c r="AQ109" s="75">
        <v>0</v>
      </c>
      <c r="AR109" s="74">
        <f t="shared" si="88"/>
        <v>0</v>
      </c>
      <c r="AS109" s="74">
        <f t="shared" si="89"/>
        <v>0</v>
      </c>
      <c r="AT109" s="74">
        <f t="shared" si="90"/>
        <v>0</v>
      </c>
      <c r="AU109" s="74">
        <v>0</v>
      </c>
      <c r="AV109" s="74">
        <v>0</v>
      </c>
      <c r="AW109" s="74">
        <v>0</v>
      </c>
      <c r="AX109" s="75">
        <v>0</v>
      </c>
      <c r="AY109" s="74">
        <f t="shared" si="59"/>
        <v>0</v>
      </c>
      <c r="AZ109" s="74">
        <f t="shared" si="60"/>
        <v>0</v>
      </c>
      <c r="BA109" s="74">
        <f t="shared" si="61"/>
        <v>0</v>
      </c>
      <c r="BB109" s="74">
        <v>0</v>
      </c>
      <c r="BC109" s="74">
        <f t="shared" si="62"/>
        <v>0</v>
      </c>
      <c r="BD109" s="74">
        <f t="shared" si="63"/>
        <v>0</v>
      </c>
      <c r="BE109" s="74">
        <f t="shared" si="64"/>
        <v>0</v>
      </c>
      <c r="BF109" s="75">
        <v>0.03</v>
      </c>
      <c r="BG109" s="74">
        <f t="shared" si="101"/>
        <v>0</v>
      </c>
      <c r="BH109" s="74">
        <f t="shared" si="102"/>
        <v>1.6500000000000001E-2</v>
      </c>
      <c r="BI109" s="74">
        <f t="shared" si="103"/>
        <v>1.35E-2</v>
      </c>
      <c r="BJ109" s="75">
        <v>0</v>
      </c>
      <c r="BK109" s="74">
        <f t="shared" si="91"/>
        <v>0</v>
      </c>
      <c r="BL109" s="74">
        <f t="shared" si="92"/>
        <v>0</v>
      </c>
      <c r="BM109" s="74">
        <f t="shared" si="93"/>
        <v>0</v>
      </c>
      <c r="BN109" s="74">
        <f t="shared" si="68"/>
        <v>0</v>
      </c>
      <c r="BO109" s="74">
        <f t="shared" si="69"/>
        <v>2.9765000000000001</v>
      </c>
      <c r="BP109" s="74">
        <f t="shared" si="70"/>
        <v>0.10349999999999999</v>
      </c>
      <c r="BQ109" s="74">
        <f t="shared" si="71"/>
        <v>3.08</v>
      </c>
      <c r="BS109" s="74">
        <f t="shared" si="72"/>
        <v>3.0799999999999996</v>
      </c>
      <c r="BT109" s="74">
        <f t="shared" si="73"/>
        <v>0</v>
      </c>
      <c r="BU109" s="74"/>
      <c r="BV109" s="77">
        <f t="shared" si="74"/>
        <v>0</v>
      </c>
      <c r="BW109" s="77">
        <f t="shared" si="75"/>
        <v>0.96639610389610398</v>
      </c>
      <c r="BX109" s="77">
        <f t="shared" si="76"/>
        <v>3.3603896103896101E-2</v>
      </c>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row>
    <row r="110" spans="1:140" x14ac:dyDescent="0.25">
      <c r="A110" s="98" t="s">
        <v>511</v>
      </c>
      <c r="B110" s="99">
        <v>107</v>
      </c>
      <c r="C110" s="100" t="s">
        <v>607</v>
      </c>
      <c r="D110" s="100" t="s">
        <v>608</v>
      </c>
      <c r="E110" s="101">
        <v>0</v>
      </c>
      <c r="F110" s="101">
        <v>2.5</v>
      </c>
      <c r="G110" s="101">
        <v>0</v>
      </c>
      <c r="H110" s="102">
        <v>17.5</v>
      </c>
      <c r="I110" s="102">
        <v>0</v>
      </c>
      <c r="J110" s="102">
        <v>0</v>
      </c>
      <c r="K110" s="103">
        <v>0</v>
      </c>
      <c r="L110" s="102">
        <f t="shared" si="94"/>
        <v>0</v>
      </c>
      <c r="M110" s="102">
        <f t="shared" si="95"/>
        <v>0</v>
      </c>
      <c r="N110" s="102">
        <v>0</v>
      </c>
      <c r="O110" s="102">
        <v>114</v>
      </c>
      <c r="P110" s="102">
        <v>206</v>
      </c>
      <c r="Q110" s="102">
        <v>92</v>
      </c>
      <c r="R110" s="102">
        <v>0</v>
      </c>
      <c r="S110" s="102">
        <v>0.2</v>
      </c>
      <c r="T110" s="102">
        <v>0</v>
      </c>
      <c r="U110" s="102">
        <v>0</v>
      </c>
      <c r="V110" s="102">
        <v>1.3</v>
      </c>
      <c r="W110" s="102">
        <v>0</v>
      </c>
      <c r="X110" s="102">
        <v>0</v>
      </c>
      <c r="Y110" s="102">
        <v>0</v>
      </c>
      <c r="Z110" s="102">
        <v>0</v>
      </c>
      <c r="AA110" s="102">
        <v>0</v>
      </c>
      <c r="AB110" s="102">
        <v>0</v>
      </c>
      <c r="AC110" s="102">
        <v>0</v>
      </c>
      <c r="AD110" s="102">
        <v>0</v>
      </c>
      <c r="AE110" s="103">
        <v>178</v>
      </c>
      <c r="AF110" s="102">
        <f t="shared" si="87"/>
        <v>0</v>
      </c>
      <c r="AG110" s="104">
        <f>1*AE110</f>
        <v>178</v>
      </c>
      <c r="AH110" s="102">
        <f>0*AE110</f>
        <v>0</v>
      </c>
      <c r="AI110" s="103">
        <v>0</v>
      </c>
      <c r="AJ110" s="102">
        <f t="shared" si="98"/>
        <v>0</v>
      </c>
      <c r="AK110" s="102">
        <f t="shared" si="99"/>
        <v>0</v>
      </c>
      <c r="AL110" s="102">
        <f t="shared" si="100"/>
        <v>0</v>
      </c>
      <c r="AM110" s="103">
        <v>0</v>
      </c>
      <c r="AN110" s="102">
        <f t="shared" si="53"/>
        <v>0</v>
      </c>
      <c r="AO110" s="102">
        <f t="shared" si="54"/>
        <v>0</v>
      </c>
      <c r="AP110" s="102">
        <f t="shared" si="55"/>
        <v>0</v>
      </c>
      <c r="AQ110" s="103">
        <v>290</v>
      </c>
      <c r="AR110" s="102">
        <f t="shared" si="88"/>
        <v>145</v>
      </c>
      <c r="AS110" s="102">
        <f t="shared" si="89"/>
        <v>72.5</v>
      </c>
      <c r="AT110" s="102">
        <f t="shared" si="90"/>
        <v>72.5</v>
      </c>
      <c r="AU110" s="102">
        <v>0</v>
      </c>
      <c r="AV110" s="102">
        <v>0</v>
      </c>
      <c r="AW110" s="102">
        <v>82.608695652173907</v>
      </c>
      <c r="AX110" s="103">
        <v>0</v>
      </c>
      <c r="AY110" s="102">
        <f t="shared" si="59"/>
        <v>0</v>
      </c>
      <c r="AZ110" s="102">
        <f t="shared" si="60"/>
        <v>0</v>
      </c>
      <c r="BA110" s="102">
        <f t="shared" si="61"/>
        <v>0</v>
      </c>
      <c r="BB110" s="102">
        <v>0</v>
      </c>
      <c r="BC110" s="117">
        <f t="shared" si="62"/>
        <v>0</v>
      </c>
      <c r="BD110" s="117">
        <f t="shared" si="63"/>
        <v>0</v>
      </c>
      <c r="BE110" s="117">
        <f t="shared" si="64"/>
        <v>0</v>
      </c>
      <c r="BF110" s="103">
        <v>20</v>
      </c>
      <c r="BG110" s="104">
        <f>1*BF110</f>
        <v>20</v>
      </c>
      <c r="BH110" s="102">
        <f>0*BF110</f>
        <v>0</v>
      </c>
      <c r="BI110" s="102">
        <f>0*BF110</f>
        <v>0</v>
      </c>
      <c r="BJ110" s="103">
        <v>0</v>
      </c>
      <c r="BK110" s="102">
        <f t="shared" si="91"/>
        <v>0</v>
      </c>
      <c r="BL110" s="102">
        <f t="shared" si="92"/>
        <v>0</v>
      </c>
      <c r="BM110" s="102">
        <f t="shared" si="93"/>
        <v>0</v>
      </c>
      <c r="BN110" s="117">
        <f t="shared" si="68"/>
        <v>165</v>
      </c>
      <c r="BO110" s="117">
        <f t="shared" si="69"/>
        <v>746.60869565217388</v>
      </c>
      <c r="BP110" s="117">
        <f t="shared" si="70"/>
        <v>92.5</v>
      </c>
      <c r="BQ110" s="102">
        <f t="shared" si="71"/>
        <v>1004.1086956521739</v>
      </c>
      <c r="BR110" s="105"/>
      <c r="BS110" s="102">
        <f t="shared" si="72"/>
        <v>1004.1086956521739</v>
      </c>
      <c r="BT110" s="102">
        <f t="shared" si="73"/>
        <v>0</v>
      </c>
      <c r="BU110" s="102"/>
      <c r="BV110" s="106">
        <f t="shared" si="74"/>
        <v>0.16432483924743987</v>
      </c>
      <c r="BW110" s="106">
        <f t="shared" si="75"/>
        <v>0.74355365996232869</v>
      </c>
      <c r="BX110" s="106">
        <f t="shared" si="76"/>
        <v>9.2121500790231445E-2</v>
      </c>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row>
    <row r="111" spans="1:140" x14ac:dyDescent="0.25">
      <c r="A111" s="107" t="s">
        <v>511</v>
      </c>
      <c r="B111" s="99">
        <v>108</v>
      </c>
      <c r="C111" s="100" t="s">
        <v>609</v>
      </c>
      <c r="D111" s="100" t="s">
        <v>610</v>
      </c>
      <c r="E111" s="101">
        <v>0</v>
      </c>
      <c r="F111" s="101">
        <v>7.4888888888888898</v>
      </c>
      <c r="G111" s="101">
        <v>0</v>
      </c>
      <c r="H111" s="102">
        <v>6.4</v>
      </c>
      <c r="I111" s="102">
        <v>1479</v>
      </c>
      <c r="J111" s="102">
        <v>0</v>
      </c>
      <c r="K111" s="103">
        <v>906</v>
      </c>
      <c r="L111" s="104">
        <f>0.65*K111</f>
        <v>588.9</v>
      </c>
      <c r="M111" s="104">
        <f>0.35*K111</f>
        <v>317.09999999999997</v>
      </c>
      <c r="N111" s="102">
        <v>0</v>
      </c>
      <c r="O111" s="102">
        <v>0</v>
      </c>
      <c r="P111" s="102">
        <v>0</v>
      </c>
      <c r="Q111" s="102">
        <v>390</v>
      </c>
      <c r="R111" s="102">
        <v>0</v>
      </c>
      <c r="S111" s="102">
        <v>0</v>
      </c>
      <c r="T111" s="102">
        <v>0</v>
      </c>
      <c r="U111" s="102">
        <v>0</v>
      </c>
      <c r="V111" s="102">
        <v>10</v>
      </c>
      <c r="W111" s="102">
        <v>146</v>
      </c>
      <c r="X111" s="102">
        <v>0</v>
      </c>
      <c r="Y111" s="102">
        <v>0</v>
      </c>
      <c r="Z111" s="102">
        <v>0</v>
      </c>
      <c r="AA111" s="102">
        <v>0</v>
      </c>
      <c r="AB111" s="102">
        <v>0</v>
      </c>
      <c r="AC111" s="102">
        <v>0</v>
      </c>
      <c r="AD111" s="102">
        <v>0</v>
      </c>
      <c r="AE111" s="103">
        <v>456</v>
      </c>
      <c r="AF111" s="102">
        <f t="shared" si="87"/>
        <v>0</v>
      </c>
      <c r="AG111" s="104">
        <f>0.65*AE111</f>
        <v>296.40000000000003</v>
      </c>
      <c r="AH111" s="104">
        <f>0.35*AE111</f>
        <v>159.6</v>
      </c>
      <c r="AI111" s="103">
        <v>474</v>
      </c>
      <c r="AJ111" s="104">
        <f>1*AI111</f>
        <v>474</v>
      </c>
      <c r="AK111" s="102">
        <f>0*AI111</f>
        <v>0</v>
      </c>
      <c r="AL111" s="102">
        <f>0*AI111</f>
        <v>0</v>
      </c>
      <c r="AM111" s="103">
        <v>0</v>
      </c>
      <c r="AN111" s="102">
        <f t="shared" si="53"/>
        <v>0</v>
      </c>
      <c r="AO111" s="102">
        <f t="shared" si="54"/>
        <v>0</v>
      </c>
      <c r="AP111" s="102">
        <f t="shared" si="55"/>
        <v>0</v>
      </c>
      <c r="AQ111" s="103">
        <v>1033</v>
      </c>
      <c r="AR111" s="102">
        <f t="shared" si="88"/>
        <v>516.5</v>
      </c>
      <c r="AS111" s="102">
        <f t="shared" si="89"/>
        <v>258.25</v>
      </c>
      <c r="AT111" s="102">
        <f t="shared" si="90"/>
        <v>258.25</v>
      </c>
      <c r="AU111" s="102">
        <v>0</v>
      </c>
      <c r="AV111" s="102">
        <v>0</v>
      </c>
      <c r="AW111" s="102">
        <v>5.6</v>
      </c>
      <c r="AX111" s="103">
        <v>0</v>
      </c>
      <c r="AY111" s="102">
        <f t="shared" si="59"/>
        <v>0</v>
      </c>
      <c r="AZ111" s="102">
        <f t="shared" si="60"/>
        <v>0</v>
      </c>
      <c r="BA111" s="102">
        <f t="shared" si="61"/>
        <v>0</v>
      </c>
      <c r="BB111" s="102">
        <v>91</v>
      </c>
      <c r="BC111" s="117">
        <f t="shared" si="62"/>
        <v>0</v>
      </c>
      <c r="BD111" s="117">
        <f t="shared" si="63"/>
        <v>0</v>
      </c>
      <c r="BE111" s="117">
        <f t="shared" si="64"/>
        <v>91</v>
      </c>
      <c r="BF111" s="103">
        <v>89</v>
      </c>
      <c r="BG111" s="104">
        <f>1*BF111</f>
        <v>89</v>
      </c>
      <c r="BH111" s="102">
        <f>0*BF111</f>
        <v>0</v>
      </c>
      <c r="BI111" s="102">
        <f>0*BF111</f>
        <v>0</v>
      </c>
      <c r="BJ111" s="103">
        <v>0</v>
      </c>
      <c r="BK111" s="102">
        <f t="shared" si="91"/>
        <v>0</v>
      </c>
      <c r="BL111" s="102">
        <f t="shared" si="92"/>
        <v>0</v>
      </c>
      <c r="BM111" s="102">
        <f t="shared" si="93"/>
        <v>0</v>
      </c>
      <c r="BN111" s="117">
        <f t="shared" si="68"/>
        <v>1079.5</v>
      </c>
      <c r="BO111" s="117">
        <f t="shared" si="69"/>
        <v>1695.15</v>
      </c>
      <c r="BP111" s="117">
        <f t="shared" si="70"/>
        <v>2318.8388888888885</v>
      </c>
      <c r="BQ111" s="102">
        <f t="shared" si="71"/>
        <v>5093.4888888888891</v>
      </c>
      <c r="BR111" s="105"/>
      <c r="BS111" s="102">
        <f t="shared" si="72"/>
        <v>5093.4888888888891</v>
      </c>
      <c r="BT111" s="102">
        <f t="shared" si="73"/>
        <v>0</v>
      </c>
      <c r="BU111" s="102"/>
      <c r="BV111" s="106">
        <f t="shared" si="74"/>
        <v>0.21193724449951354</v>
      </c>
      <c r="BW111" s="106">
        <f t="shared" si="75"/>
        <v>0.33280724410685536</v>
      </c>
      <c r="BX111" s="106">
        <f t="shared" si="76"/>
        <v>0.45525551139363102</v>
      </c>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row>
    <row r="112" spans="1:140" x14ac:dyDescent="0.25">
      <c r="A112" s="107"/>
      <c r="B112" s="99">
        <v>109</v>
      </c>
      <c r="C112" s="100" t="s">
        <v>609</v>
      </c>
      <c r="D112" s="100" t="s">
        <v>500</v>
      </c>
      <c r="E112" s="101"/>
      <c r="F112" s="101"/>
      <c r="G112" s="101"/>
      <c r="H112" s="102"/>
      <c r="I112" s="102"/>
      <c r="J112" s="102"/>
      <c r="K112" s="103"/>
      <c r="L112" s="104"/>
      <c r="M112" s="104"/>
      <c r="N112" s="102"/>
      <c r="O112" s="102"/>
      <c r="P112" s="102"/>
      <c r="Q112" s="102"/>
      <c r="R112" s="102"/>
      <c r="S112" s="102"/>
      <c r="T112" s="102"/>
      <c r="U112" s="102"/>
      <c r="V112" s="102"/>
      <c r="W112" s="102"/>
      <c r="X112" s="102"/>
      <c r="Y112" s="102"/>
      <c r="Z112" s="102"/>
      <c r="AA112" s="102"/>
      <c r="AB112" s="102"/>
      <c r="AC112" s="102"/>
      <c r="AD112" s="102"/>
      <c r="AE112" s="103"/>
      <c r="AF112" s="102"/>
      <c r="AG112" s="104"/>
      <c r="AH112" s="104"/>
      <c r="AI112" s="103"/>
      <c r="AJ112" s="104"/>
      <c r="AK112" s="102"/>
      <c r="AL112" s="102"/>
      <c r="AM112" s="103"/>
      <c r="AN112" s="102"/>
      <c r="AO112" s="102"/>
      <c r="AP112" s="102"/>
      <c r="AQ112" s="103"/>
      <c r="AR112" s="102"/>
      <c r="AS112" s="102"/>
      <c r="AT112" s="102"/>
      <c r="AU112" s="102"/>
      <c r="AV112" s="102"/>
      <c r="AW112" s="102"/>
      <c r="AX112" s="103"/>
      <c r="AY112" s="102"/>
      <c r="AZ112" s="102"/>
      <c r="BA112" s="102"/>
      <c r="BB112" s="102"/>
      <c r="BC112" s="117"/>
      <c r="BD112" s="117"/>
      <c r="BE112" s="117"/>
      <c r="BF112" s="103"/>
      <c r="BG112" s="104"/>
      <c r="BH112" s="102"/>
      <c r="BI112" s="102"/>
      <c r="BJ112" s="103"/>
      <c r="BK112" s="102"/>
      <c r="BL112" s="102"/>
      <c r="BM112" s="102"/>
      <c r="BN112" s="117"/>
      <c r="BO112" s="117">
        <v>1</v>
      </c>
      <c r="BP112" s="117"/>
      <c r="BQ112" s="102">
        <v>1</v>
      </c>
      <c r="BR112" s="105"/>
      <c r="BS112" s="102"/>
      <c r="BT112" s="102"/>
      <c r="BU112" s="102"/>
      <c r="BV112" s="106">
        <f t="shared" si="74"/>
        <v>0</v>
      </c>
      <c r="BW112" s="106">
        <f t="shared" si="75"/>
        <v>1</v>
      </c>
      <c r="BX112" s="106">
        <f t="shared" si="76"/>
        <v>0</v>
      </c>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row>
    <row r="113" spans="1:140" x14ac:dyDescent="0.25">
      <c r="A113" s="87"/>
      <c r="B113" s="119">
        <v>110</v>
      </c>
      <c r="C113" s="88" t="s">
        <v>613</v>
      </c>
      <c r="D113" s="88" t="s">
        <v>113</v>
      </c>
      <c r="E113" s="73">
        <v>0</v>
      </c>
      <c r="F113" s="73">
        <v>1.7582417582417582</v>
      </c>
      <c r="G113" s="73">
        <v>0</v>
      </c>
      <c r="H113" s="74">
        <v>0</v>
      </c>
      <c r="I113" s="74">
        <v>0</v>
      </c>
      <c r="J113" s="74">
        <v>0</v>
      </c>
      <c r="K113" s="75">
        <v>0</v>
      </c>
      <c r="L113" s="74">
        <f t="shared" ref="L113:L144" si="104">0.55*K113</f>
        <v>0</v>
      </c>
      <c r="M113" s="74">
        <f t="shared" ref="M113:M144" si="105">0.45*K113</f>
        <v>0</v>
      </c>
      <c r="N113" s="74">
        <v>0</v>
      </c>
      <c r="O113" s="74">
        <v>0</v>
      </c>
      <c r="P113" s="74">
        <v>0</v>
      </c>
      <c r="Q113" s="74">
        <v>0</v>
      </c>
      <c r="R113" s="74">
        <v>0</v>
      </c>
      <c r="S113" s="74">
        <v>0</v>
      </c>
      <c r="T113" s="74">
        <v>0</v>
      </c>
      <c r="U113" s="74">
        <v>0</v>
      </c>
      <c r="V113" s="74">
        <v>0</v>
      </c>
      <c r="W113" s="74">
        <v>0</v>
      </c>
      <c r="X113" s="74">
        <v>0</v>
      </c>
      <c r="Y113" s="74">
        <v>0</v>
      </c>
      <c r="Z113" s="74">
        <v>0</v>
      </c>
      <c r="AA113" s="74">
        <v>0</v>
      </c>
      <c r="AB113" s="74">
        <v>0</v>
      </c>
      <c r="AC113" s="74">
        <v>0</v>
      </c>
      <c r="AD113" s="74">
        <v>0</v>
      </c>
      <c r="AE113" s="75">
        <v>0</v>
      </c>
      <c r="AF113" s="74">
        <f t="shared" si="87"/>
        <v>0</v>
      </c>
      <c r="AG113" s="74">
        <f t="shared" ref="AG113:AG144" si="106">0*AE113</f>
        <v>0</v>
      </c>
      <c r="AH113" s="74">
        <f t="shared" ref="AH113:AH144" si="107">1*AE113</f>
        <v>0</v>
      </c>
      <c r="AI113" s="75">
        <v>0</v>
      </c>
      <c r="AJ113" s="74">
        <f t="shared" ref="AJ113:AJ125" si="108">0*AI113</f>
        <v>0</v>
      </c>
      <c r="AK113" s="74">
        <f t="shared" ref="AK113:AK125" si="109">0.55*AI113</f>
        <v>0</v>
      </c>
      <c r="AL113" s="74">
        <f t="shared" ref="AL113:AL125" si="110">0.45*AI113</f>
        <v>0</v>
      </c>
      <c r="AM113" s="75">
        <v>0</v>
      </c>
      <c r="AN113" s="74">
        <f t="shared" si="53"/>
        <v>0</v>
      </c>
      <c r="AO113" s="74">
        <f t="shared" si="54"/>
        <v>0</v>
      </c>
      <c r="AP113" s="74">
        <f t="shared" si="55"/>
        <v>0</v>
      </c>
      <c r="AQ113" s="75">
        <v>0</v>
      </c>
      <c r="AR113" s="74">
        <f t="shared" si="88"/>
        <v>0</v>
      </c>
      <c r="AS113" s="74">
        <f t="shared" si="89"/>
        <v>0</v>
      </c>
      <c r="AT113" s="74">
        <f t="shared" si="90"/>
        <v>0</v>
      </c>
      <c r="AU113" s="74">
        <v>0</v>
      </c>
      <c r="AV113" s="74">
        <v>0</v>
      </c>
      <c r="AW113" s="74">
        <v>41.758241758241759</v>
      </c>
      <c r="AX113" s="75">
        <v>0</v>
      </c>
      <c r="AY113" s="74">
        <f t="shared" si="59"/>
        <v>0</v>
      </c>
      <c r="AZ113" s="74">
        <f t="shared" si="60"/>
        <v>0</v>
      </c>
      <c r="BA113" s="74">
        <f t="shared" si="61"/>
        <v>0</v>
      </c>
      <c r="BB113" s="74">
        <v>0</v>
      </c>
      <c r="BC113" s="74">
        <f t="shared" si="62"/>
        <v>0</v>
      </c>
      <c r="BD113" s="74">
        <f t="shared" si="63"/>
        <v>0</v>
      </c>
      <c r="BE113" s="74">
        <f t="shared" si="64"/>
        <v>0</v>
      </c>
      <c r="BF113" s="75">
        <v>1.02</v>
      </c>
      <c r="BG113" s="74">
        <f t="shared" ref="BG113:BG125" si="111">0*BF113</f>
        <v>0</v>
      </c>
      <c r="BH113" s="74">
        <f t="shared" ref="BH113:BH125" si="112">0.55*BF113</f>
        <v>0.56100000000000005</v>
      </c>
      <c r="BI113" s="74">
        <f t="shared" ref="BI113:BI125" si="113">0.45*BF113</f>
        <v>0.45900000000000002</v>
      </c>
      <c r="BJ113" s="75">
        <v>0</v>
      </c>
      <c r="BK113" s="74">
        <f t="shared" si="91"/>
        <v>0</v>
      </c>
      <c r="BL113" s="74">
        <f t="shared" si="92"/>
        <v>0</v>
      </c>
      <c r="BM113" s="74">
        <f t="shared" si="93"/>
        <v>0</v>
      </c>
      <c r="BN113" s="74">
        <f t="shared" si="68"/>
        <v>0</v>
      </c>
      <c r="BO113" s="74">
        <f t="shared" si="69"/>
        <v>42.319241758241759</v>
      </c>
      <c r="BP113" s="74">
        <f t="shared" si="70"/>
        <v>2.2172417582417583</v>
      </c>
      <c r="BQ113" s="74">
        <f t="shared" si="71"/>
        <v>44.536483516483514</v>
      </c>
      <c r="BS113" s="74">
        <f t="shared" si="72"/>
        <v>44.536483516483521</v>
      </c>
      <c r="BT113" s="74">
        <f t="shared" si="73"/>
        <v>0</v>
      </c>
      <c r="BU113" s="74"/>
      <c r="BV113" s="77">
        <f t="shared" si="74"/>
        <v>0</v>
      </c>
      <c r="BW113" s="77">
        <f t="shared" si="75"/>
        <v>0.95021515882768059</v>
      </c>
      <c r="BX113" s="77">
        <f t="shared" si="76"/>
        <v>4.9784841172319523E-2</v>
      </c>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row>
    <row r="114" spans="1:140" x14ac:dyDescent="0.25">
      <c r="A114" s="108" t="s">
        <v>582</v>
      </c>
      <c r="B114" s="120">
        <v>111</v>
      </c>
      <c r="C114" s="81" t="s">
        <v>614</v>
      </c>
      <c r="D114" s="81" t="s">
        <v>22</v>
      </c>
      <c r="E114" s="82">
        <v>0</v>
      </c>
      <c r="F114" s="82">
        <v>0</v>
      </c>
      <c r="G114" s="82">
        <v>0</v>
      </c>
      <c r="H114" s="83">
        <v>0</v>
      </c>
      <c r="I114" s="83">
        <v>0</v>
      </c>
      <c r="J114" s="83">
        <v>0</v>
      </c>
      <c r="K114" s="84">
        <v>0</v>
      </c>
      <c r="L114" s="83">
        <f t="shared" si="104"/>
        <v>0</v>
      </c>
      <c r="M114" s="83">
        <f t="shared" si="105"/>
        <v>0</v>
      </c>
      <c r="N114" s="83">
        <v>0</v>
      </c>
      <c r="O114" s="83">
        <v>0</v>
      </c>
      <c r="P114" s="83">
        <v>0</v>
      </c>
      <c r="Q114" s="83">
        <v>0</v>
      </c>
      <c r="R114" s="83">
        <v>0</v>
      </c>
      <c r="S114" s="83">
        <v>0</v>
      </c>
      <c r="T114" s="83">
        <v>0</v>
      </c>
      <c r="U114" s="83">
        <v>0</v>
      </c>
      <c r="V114" s="83">
        <v>0</v>
      </c>
      <c r="W114" s="83">
        <v>0</v>
      </c>
      <c r="X114" s="83">
        <v>0</v>
      </c>
      <c r="Y114" s="83">
        <v>0</v>
      </c>
      <c r="Z114" s="83">
        <v>0</v>
      </c>
      <c r="AA114" s="83">
        <v>0</v>
      </c>
      <c r="AB114" s="83">
        <v>0</v>
      </c>
      <c r="AC114" s="83">
        <v>0</v>
      </c>
      <c r="AD114" s="83">
        <v>0</v>
      </c>
      <c r="AE114" s="84">
        <v>0</v>
      </c>
      <c r="AF114" s="83">
        <f t="shared" si="87"/>
        <v>0</v>
      </c>
      <c r="AG114" s="83">
        <f t="shared" si="106"/>
        <v>0</v>
      </c>
      <c r="AH114" s="83">
        <f t="shared" si="107"/>
        <v>0</v>
      </c>
      <c r="AI114" s="84">
        <v>0</v>
      </c>
      <c r="AJ114" s="83">
        <f t="shared" si="108"/>
        <v>0</v>
      </c>
      <c r="AK114" s="83">
        <f t="shared" si="109"/>
        <v>0</v>
      </c>
      <c r="AL114" s="83">
        <f t="shared" si="110"/>
        <v>0</v>
      </c>
      <c r="AM114" s="84">
        <v>0</v>
      </c>
      <c r="AN114" s="83">
        <f t="shared" si="53"/>
        <v>0</v>
      </c>
      <c r="AO114" s="83">
        <f t="shared" si="54"/>
        <v>0</v>
      </c>
      <c r="AP114" s="83">
        <f t="shared" si="55"/>
        <v>0</v>
      </c>
      <c r="AQ114" s="84">
        <v>0</v>
      </c>
      <c r="AR114" s="83">
        <f t="shared" si="88"/>
        <v>0</v>
      </c>
      <c r="AS114" s="83">
        <f t="shared" si="89"/>
        <v>0</v>
      </c>
      <c r="AT114" s="83">
        <f t="shared" si="90"/>
        <v>0</v>
      </c>
      <c r="AU114" s="83">
        <v>0</v>
      </c>
      <c r="AV114" s="83">
        <v>0</v>
      </c>
      <c r="AW114" s="83">
        <v>0</v>
      </c>
      <c r="AX114" s="84">
        <v>0</v>
      </c>
      <c r="AY114" s="83">
        <f t="shared" si="59"/>
        <v>0</v>
      </c>
      <c r="AZ114" s="83">
        <f t="shared" si="60"/>
        <v>0</v>
      </c>
      <c r="BA114" s="83">
        <f t="shared" si="61"/>
        <v>0</v>
      </c>
      <c r="BB114" s="83">
        <v>0</v>
      </c>
      <c r="BC114" s="83">
        <f t="shared" si="62"/>
        <v>0</v>
      </c>
      <c r="BD114" s="83">
        <f t="shared" si="63"/>
        <v>0</v>
      </c>
      <c r="BE114" s="83">
        <f t="shared" si="64"/>
        <v>0</v>
      </c>
      <c r="BF114" s="84">
        <v>0</v>
      </c>
      <c r="BG114" s="83">
        <f t="shared" si="111"/>
        <v>0</v>
      </c>
      <c r="BH114" s="83">
        <f t="shared" si="112"/>
        <v>0</v>
      </c>
      <c r="BI114" s="83">
        <f t="shared" si="113"/>
        <v>0</v>
      </c>
      <c r="BJ114" s="84">
        <v>0</v>
      </c>
      <c r="BK114" s="83">
        <f t="shared" si="91"/>
        <v>0</v>
      </c>
      <c r="BL114" s="83">
        <f t="shared" si="92"/>
        <v>0</v>
      </c>
      <c r="BM114" s="83">
        <f t="shared" si="93"/>
        <v>0</v>
      </c>
      <c r="BN114" s="83">
        <f t="shared" si="68"/>
        <v>0</v>
      </c>
      <c r="BO114" s="83">
        <f t="shared" si="69"/>
        <v>0</v>
      </c>
      <c r="BP114" s="83">
        <f t="shared" si="70"/>
        <v>0</v>
      </c>
      <c r="BQ114" s="83">
        <f t="shared" si="71"/>
        <v>0</v>
      </c>
      <c r="BR114" s="85"/>
      <c r="BS114" s="83">
        <f t="shared" si="72"/>
        <v>0</v>
      </c>
      <c r="BT114" s="83">
        <f t="shared" si="73"/>
        <v>0</v>
      </c>
      <c r="BU114" s="83"/>
      <c r="BV114" s="86">
        <f t="shared" si="74"/>
        <v>0</v>
      </c>
      <c r="BW114" s="86">
        <f t="shared" si="75"/>
        <v>0</v>
      </c>
      <c r="BX114" s="86">
        <f t="shared" si="76"/>
        <v>0</v>
      </c>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row>
    <row r="115" spans="1:140" x14ac:dyDescent="0.25">
      <c r="A115" s="72"/>
      <c r="B115" s="119">
        <v>112</v>
      </c>
      <c r="C115" s="88" t="s">
        <v>590</v>
      </c>
      <c r="D115" s="88" t="s">
        <v>479</v>
      </c>
      <c r="E115" s="73">
        <v>0</v>
      </c>
      <c r="F115" s="73">
        <v>0</v>
      </c>
      <c r="G115" s="73">
        <v>0</v>
      </c>
      <c r="H115" s="74">
        <v>0</v>
      </c>
      <c r="I115" s="74">
        <v>0</v>
      </c>
      <c r="J115" s="74">
        <v>0</v>
      </c>
      <c r="K115" s="75">
        <v>0</v>
      </c>
      <c r="L115" s="74">
        <f t="shared" si="104"/>
        <v>0</v>
      </c>
      <c r="M115" s="74">
        <f t="shared" si="105"/>
        <v>0</v>
      </c>
      <c r="N115" s="74">
        <v>0</v>
      </c>
      <c r="O115" s="74">
        <v>0</v>
      </c>
      <c r="P115" s="74">
        <v>0</v>
      </c>
      <c r="Q115" s="74">
        <v>0</v>
      </c>
      <c r="R115" s="74">
        <v>0</v>
      </c>
      <c r="S115" s="74">
        <v>0</v>
      </c>
      <c r="T115" s="74">
        <v>0</v>
      </c>
      <c r="U115" s="74">
        <v>0</v>
      </c>
      <c r="V115" s="74">
        <v>0</v>
      </c>
      <c r="W115" s="74">
        <v>0</v>
      </c>
      <c r="X115" s="74">
        <v>0</v>
      </c>
      <c r="Y115" s="74">
        <v>0</v>
      </c>
      <c r="Z115" s="74">
        <v>0</v>
      </c>
      <c r="AA115" s="74">
        <v>0</v>
      </c>
      <c r="AB115" s="74">
        <v>0</v>
      </c>
      <c r="AC115" s="74">
        <v>0</v>
      </c>
      <c r="AD115" s="74">
        <v>0</v>
      </c>
      <c r="AE115" s="75">
        <v>0</v>
      </c>
      <c r="AF115" s="74">
        <f t="shared" si="87"/>
        <v>0</v>
      </c>
      <c r="AG115" s="74">
        <f t="shared" si="106"/>
        <v>0</v>
      </c>
      <c r="AH115" s="74">
        <f t="shared" si="107"/>
        <v>0</v>
      </c>
      <c r="AI115" s="75">
        <v>0</v>
      </c>
      <c r="AJ115" s="74">
        <f t="shared" si="108"/>
        <v>0</v>
      </c>
      <c r="AK115" s="74">
        <f t="shared" si="109"/>
        <v>0</v>
      </c>
      <c r="AL115" s="74">
        <f t="shared" si="110"/>
        <v>0</v>
      </c>
      <c r="AM115" s="75">
        <v>0</v>
      </c>
      <c r="AN115" s="74">
        <f t="shared" si="53"/>
        <v>0</v>
      </c>
      <c r="AO115" s="74">
        <f t="shared" si="54"/>
        <v>0</v>
      </c>
      <c r="AP115" s="74">
        <f t="shared" si="55"/>
        <v>0</v>
      </c>
      <c r="AQ115" s="75">
        <v>0</v>
      </c>
      <c r="AR115" s="74">
        <f t="shared" si="88"/>
        <v>0</v>
      </c>
      <c r="AS115" s="74">
        <f t="shared" si="89"/>
        <v>0</v>
      </c>
      <c r="AT115" s="74">
        <f t="shared" si="90"/>
        <v>0</v>
      </c>
      <c r="AU115" s="74">
        <v>0</v>
      </c>
      <c r="AV115" s="74">
        <v>0</v>
      </c>
      <c r="AW115" s="74">
        <v>0</v>
      </c>
      <c r="AX115" s="75">
        <v>0</v>
      </c>
      <c r="AY115" s="74">
        <f t="shared" si="59"/>
        <v>0</v>
      </c>
      <c r="AZ115" s="74">
        <f t="shared" si="60"/>
        <v>0</v>
      </c>
      <c r="BA115" s="74">
        <f t="shared" si="61"/>
        <v>0</v>
      </c>
      <c r="BB115" s="74">
        <v>0</v>
      </c>
      <c r="BC115" s="74">
        <f t="shared" si="62"/>
        <v>0</v>
      </c>
      <c r="BD115" s="74">
        <f t="shared" si="63"/>
        <v>0</v>
      </c>
      <c r="BE115" s="74">
        <f t="shared" si="64"/>
        <v>0</v>
      </c>
      <c r="BF115" s="75">
        <v>0.01</v>
      </c>
      <c r="BG115" s="74">
        <f t="shared" si="111"/>
        <v>0</v>
      </c>
      <c r="BH115" s="74">
        <f t="shared" si="112"/>
        <v>5.5000000000000005E-3</v>
      </c>
      <c r="BI115" s="74">
        <f t="shared" si="113"/>
        <v>4.5000000000000005E-3</v>
      </c>
      <c r="BJ115" s="75">
        <v>0</v>
      </c>
      <c r="BK115" s="74">
        <f t="shared" si="91"/>
        <v>0</v>
      </c>
      <c r="BL115" s="74">
        <f t="shared" si="92"/>
        <v>0</v>
      </c>
      <c r="BM115" s="74">
        <f t="shared" si="93"/>
        <v>0</v>
      </c>
      <c r="BN115" s="74">
        <f t="shared" si="68"/>
        <v>0</v>
      </c>
      <c r="BO115" s="74">
        <f t="shared" si="69"/>
        <v>5.5000000000000005E-3</v>
      </c>
      <c r="BP115" s="74">
        <f t="shared" si="70"/>
        <v>4.5000000000000005E-3</v>
      </c>
      <c r="BQ115" s="74">
        <f t="shared" si="71"/>
        <v>1.0000000000000002E-2</v>
      </c>
      <c r="BS115" s="74">
        <f t="shared" si="72"/>
        <v>0.01</v>
      </c>
      <c r="BT115" s="74">
        <f t="shared" si="73"/>
        <v>0</v>
      </c>
      <c r="BU115" s="74"/>
      <c r="BV115" s="77">
        <f t="shared" si="74"/>
        <v>0</v>
      </c>
      <c r="BW115" s="77">
        <f t="shared" si="75"/>
        <v>0.54999999999999993</v>
      </c>
      <c r="BX115" s="77">
        <f t="shared" si="76"/>
        <v>0.44999999999999996</v>
      </c>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row>
    <row r="116" spans="1:140" x14ac:dyDescent="0.25">
      <c r="A116" s="108" t="s">
        <v>582</v>
      </c>
      <c r="B116" s="120">
        <v>113</v>
      </c>
      <c r="C116" s="81" t="s">
        <v>402</v>
      </c>
      <c r="D116" s="81" t="s">
        <v>290</v>
      </c>
      <c r="E116" s="82">
        <v>0</v>
      </c>
      <c r="F116" s="82">
        <v>0</v>
      </c>
      <c r="G116" s="82">
        <v>0</v>
      </c>
      <c r="H116" s="83">
        <v>0</v>
      </c>
      <c r="I116" s="83">
        <v>0</v>
      </c>
      <c r="J116" s="83">
        <v>0</v>
      </c>
      <c r="K116" s="84">
        <v>0</v>
      </c>
      <c r="L116" s="83">
        <f t="shared" si="104"/>
        <v>0</v>
      </c>
      <c r="M116" s="83">
        <f t="shared" si="105"/>
        <v>0</v>
      </c>
      <c r="N116" s="83">
        <v>0</v>
      </c>
      <c r="O116" s="83">
        <v>0</v>
      </c>
      <c r="P116" s="83">
        <v>0</v>
      </c>
      <c r="Q116" s="83">
        <v>0</v>
      </c>
      <c r="R116" s="83">
        <v>0</v>
      </c>
      <c r="S116" s="83">
        <v>0</v>
      </c>
      <c r="T116" s="83">
        <v>0</v>
      </c>
      <c r="U116" s="83">
        <v>0</v>
      </c>
      <c r="V116" s="83">
        <v>0</v>
      </c>
      <c r="W116" s="83">
        <v>0</v>
      </c>
      <c r="X116" s="83">
        <v>0</v>
      </c>
      <c r="Y116" s="83">
        <v>0</v>
      </c>
      <c r="Z116" s="83">
        <v>0</v>
      </c>
      <c r="AA116" s="83">
        <v>0</v>
      </c>
      <c r="AB116" s="83">
        <v>0</v>
      </c>
      <c r="AC116" s="83">
        <v>0</v>
      </c>
      <c r="AD116" s="83">
        <v>0</v>
      </c>
      <c r="AE116" s="84">
        <v>0</v>
      </c>
      <c r="AF116" s="83">
        <f t="shared" si="87"/>
        <v>0</v>
      </c>
      <c r="AG116" s="83">
        <f t="shared" si="106"/>
        <v>0</v>
      </c>
      <c r="AH116" s="83">
        <f t="shared" si="107"/>
        <v>0</v>
      </c>
      <c r="AI116" s="84">
        <v>0</v>
      </c>
      <c r="AJ116" s="83">
        <f t="shared" si="108"/>
        <v>0</v>
      </c>
      <c r="AK116" s="83">
        <f t="shared" si="109"/>
        <v>0</v>
      </c>
      <c r="AL116" s="83">
        <f t="shared" si="110"/>
        <v>0</v>
      </c>
      <c r="AM116" s="84">
        <v>0</v>
      </c>
      <c r="AN116" s="83">
        <f t="shared" si="53"/>
        <v>0</v>
      </c>
      <c r="AO116" s="83">
        <f t="shared" si="54"/>
        <v>0</v>
      </c>
      <c r="AP116" s="83">
        <f t="shared" si="55"/>
        <v>0</v>
      </c>
      <c r="AQ116" s="84">
        <v>0</v>
      </c>
      <c r="AR116" s="83">
        <f t="shared" si="88"/>
        <v>0</v>
      </c>
      <c r="AS116" s="83">
        <f t="shared" si="89"/>
        <v>0</v>
      </c>
      <c r="AT116" s="83">
        <f t="shared" si="90"/>
        <v>0</v>
      </c>
      <c r="AU116" s="83">
        <v>0</v>
      </c>
      <c r="AV116" s="83">
        <v>0</v>
      </c>
      <c r="AW116" s="83">
        <v>0</v>
      </c>
      <c r="AX116" s="84">
        <v>0</v>
      </c>
      <c r="AY116" s="83">
        <f t="shared" si="59"/>
        <v>0</v>
      </c>
      <c r="AZ116" s="83">
        <f t="shared" si="60"/>
        <v>0</v>
      </c>
      <c r="BA116" s="83">
        <f t="shared" si="61"/>
        <v>0</v>
      </c>
      <c r="BB116" s="83">
        <v>0</v>
      </c>
      <c r="BC116" s="83">
        <f t="shared" si="62"/>
        <v>0</v>
      </c>
      <c r="BD116" s="83">
        <f t="shared" si="63"/>
        <v>0</v>
      </c>
      <c r="BE116" s="83">
        <f t="shared" si="64"/>
        <v>0</v>
      </c>
      <c r="BF116" s="84">
        <v>0</v>
      </c>
      <c r="BG116" s="83">
        <f t="shared" si="111"/>
        <v>0</v>
      </c>
      <c r="BH116" s="83">
        <f t="shared" si="112"/>
        <v>0</v>
      </c>
      <c r="BI116" s="83">
        <f t="shared" si="113"/>
        <v>0</v>
      </c>
      <c r="BJ116" s="84">
        <v>0</v>
      </c>
      <c r="BK116" s="83">
        <f t="shared" si="91"/>
        <v>0</v>
      </c>
      <c r="BL116" s="83">
        <f t="shared" si="92"/>
        <v>0</v>
      </c>
      <c r="BM116" s="83">
        <f t="shared" si="93"/>
        <v>0</v>
      </c>
      <c r="BN116" s="83">
        <f t="shared" si="68"/>
        <v>0</v>
      </c>
      <c r="BO116" s="83">
        <f t="shared" si="69"/>
        <v>0</v>
      </c>
      <c r="BP116" s="83">
        <f t="shared" si="70"/>
        <v>0</v>
      </c>
      <c r="BQ116" s="83">
        <f t="shared" si="71"/>
        <v>0</v>
      </c>
      <c r="BR116" s="85"/>
      <c r="BS116" s="83">
        <f t="shared" si="72"/>
        <v>0</v>
      </c>
      <c r="BT116" s="83">
        <f t="shared" si="73"/>
        <v>0</v>
      </c>
      <c r="BU116" s="83"/>
      <c r="BV116" s="86">
        <f t="shared" si="74"/>
        <v>0</v>
      </c>
      <c r="BW116" s="86">
        <f t="shared" si="75"/>
        <v>0</v>
      </c>
      <c r="BX116" s="86">
        <f t="shared" si="76"/>
        <v>0</v>
      </c>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row>
    <row r="117" spans="1:140" x14ac:dyDescent="0.25">
      <c r="A117" s="87"/>
      <c r="B117" s="109">
        <v>114</v>
      </c>
      <c r="C117" s="90" t="s">
        <v>403</v>
      </c>
      <c r="D117" s="90" t="s">
        <v>115</v>
      </c>
      <c r="E117" s="91">
        <v>0</v>
      </c>
      <c r="F117" s="91">
        <v>0</v>
      </c>
      <c r="G117" s="91">
        <v>0</v>
      </c>
      <c r="H117" s="92">
        <v>0</v>
      </c>
      <c r="I117" s="92">
        <v>0</v>
      </c>
      <c r="J117" s="92">
        <v>0</v>
      </c>
      <c r="K117" s="93">
        <v>0</v>
      </c>
      <c r="L117" s="92">
        <f t="shared" si="104"/>
        <v>0</v>
      </c>
      <c r="M117" s="92">
        <f t="shared" si="105"/>
        <v>0</v>
      </c>
      <c r="N117" s="92">
        <v>0</v>
      </c>
      <c r="O117" s="92">
        <v>0</v>
      </c>
      <c r="P117" s="92">
        <v>0</v>
      </c>
      <c r="Q117" s="92">
        <v>0</v>
      </c>
      <c r="R117" s="92">
        <v>0</v>
      </c>
      <c r="S117" s="92">
        <v>0</v>
      </c>
      <c r="T117" s="92">
        <v>0</v>
      </c>
      <c r="U117" s="92">
        <v>0</v>
      </c>
      <c r="V117" s="92">
        <v>0</v>
      </c>
      <c r="W117" s="92">
        <v>0</v>
      </c>
      <c r="X117" s="92">
        <v>0</v>
      </c>
      <c r="Y117" s="92">
        <v>0</v>
      </c>
      <c r="Z117" s="92">
        <v>0</v>
      </c>
      <c r="AA117" s="92">
        <v>0</v>
      </c>
      <c r="AB117" s="92">
        <v>0</v>
      </c>
      <c r="AC117" s="92">
        <v>0</v>
      </c>
      <c r="AD117" s="92">
        <v>0</v>
      </c>
      <c r="AE117" s="93">
        <v>0</v>
      </c>
      <c r="AF117" s="92">
        <f t="shared" si="87"/>
        <v>0</v>
      </c>
      <c r="AG117" s="92">
        <f t="shared" si="106"/>
        <v>0</v>
      </c>
      <c r="AH117" s="92">
        <f t="shared" si="107"/>
        <v>0</v>
      </c>
      <c r="AI117" s="93">
        <v>0</v>
      </c>
      <c r="AJ117" s="92">
        <f t="shared" si="108"/>
        <v>0</v>
      </c>
      <c r="AK117" s="92">
        <f t="shared" si="109"/>
        <v>0</v>
      </c>
      <c r="AL117" s="92">
        <f t="shared" si="110"/>
        <v>0</v>
      </c>
      <c r="AM117" s="93">
        <v>0</v>
      </c>
      <c r="AN117" s="92">
        <f t="shared" si="53"/>
        <v>0</v>
      </c>
      <c r="AO117" s="92">
        <f t="shared" si="54"/>
        <v>0</v>
      </c>
      <c r="AP117" s="92">
        <f t="shared" si="55"/>
        <v>0</v>
      </c>
      <c r="AQ117" s="93">
        <v>18.57</v>
      </c>
      <c r="AR117" s="92">
        <f t="shared" si="88"/>
        <v>9.2850000000000001</v>
      </c>
      <c r="AS117" s="92">
        <f t="shared" si="89"/>
        <v>4.6425000000000001</v>
      </c>
      <c r="AT117" s="92">
        <f t="shared" si="90"/>
        <v>4.6425000000000001</v>
      </c>
      <c r="AU117" s="92">
        <v>0</v>
      </c>
      <c r="AV117" s="92">
        <v>0</v>
      </c>
      <c r="AW117" s="92">
        <v>0</v>
      </c>
      <c r="AX117" s="93">
        <v>0</v>
      </c>
      <c r="AY117" s="92">
        <f t="shared" si="59"/>
        <v>0</v>
      </c>
      <c r="AZ117" s="92">
        <f t="shared" si="60"/>
        <v>0</v>
      </c>
      <c r="BA117" s="92">
        <f t="shared" si="61"/>
        <v>0</v>
      </c>
      <c r="BB117" s="92">
        <v>0</v>
      </c>
      <c r="BC117" s="74">
        <f t="shared" si="62"/>
        <v>0</v>
      </c>
      <c r="BD117" s="74">
        <f t="shared" si="63"/>
        <v>0</v>
      </c>
      <c r="BE117" s="74">
        <f t="shared" si="64"/>
        <v>0</v>
      </c>
      <c r="BF117" s="93">
        <v>0.05</v>
      </c>
      <c r="BG117" s="92">
        <f t="shared" si="111"/>
        <v>0</v>
      </c>
      <c r="BH117" s="92">
        <f t="shared" si="112"/>
        <v>2.7500000000000004E-2</v>
      </c>
      <c r="BI117" s="92">
        <f t="shared" si="113"/>
        <v>2.2500000000000003E-2</v>
      </c>
      <c r="BJ117" s="93">
        <v>0</v>
      </c>
      <c r="BK117" s="92">
        <f t="shared" si="91"/>
        <v>0</v>
      </c>
      <c r="BL117" s="92">
        <f t="shared" si="92"/>
        <v>0</v>
      </c>
      <c r="BM117" s="92">
        <f t="shared" si="93"/>
        <v>0</v>
      </c>
      <c r="BN117" s="74">
        <f t="shared" si="68"/>
        <v>9.2850000000000001</v>
      </c>
      <c r="BO117" s="74">
        <f t="shared" si="69"/>
        <v>4.67</v>
      </c>
      <c r="BP117" s="74">
        <f t="shared" si="70"/>
        <v>4.665</v>
      </c>
      <c r="BQ117" s="92">
        <f t="shared" si="71"/>
        <v>18.62</v>
      </c>
      <c r="BR117" s="94"/>
      <c r="BS117" s="92">
        <f t="shared" si="72"/>
        <v>18.62</v>
      </c>
      <c r="BT117" s="92">
        <f t="shared" si="73"/>
        <v>0</v>
      </c>
      <c r="BU117" s="92"/>
      <c r="BV117" s="95">
        <f t="shared" si="74"/>
        <v>0.49865735767991404</v>
      </c>
      <c r="BW117" s="95">
        <f t="shared" si="75"/>
        <v>0.25080558539205156</v>
      </c>
      <c r="BX117" s="95">
        <f t="shared" si="76"/>
        <v>0.25053705692803435</v>
      </c>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row>
    <row r="118" spans="1:140" x14ac:dyDescent="0.25">
      <c r="A118" s="72"/>
      <c r="B118" s="89">
        <v>115</v>
      </c>
      <c r="C118" s="90" t="s">
        <v>615</v>
      </c>
      <c r="D118" s="90" t="s">
        <v>116</v>
      </c>
      <c r="E118" s="91">
        <v>0</v>
      </c>
      <c r="F118" s="91">
        <v>3.2799999999999994</v>
      </c>
      <c r="G118" s="91">
        <v>0</v>
      </c>
      <c r="H118" s="92">
        <v>0</v>
      </c>
      <c r="I118" s="92">
        <v>26</v>
      </c>
      <c r="J118" s="92">
        <v>0</v>
      </c>
      <c r="K118" s="93">
        <v>537</v>
      </c>
      <c r="L118" s="92">
        <f t="shared" si="104"/>
        <v>295.35000000000002</v>
      </c>
      <c r="M118" s="92">
        <f t="shared" si="105"/>
        <v>241.65</v>
      </c>
      <c r="N118" s="92">
        <v>0</v>
      </c>
      <c r="O118" s="92">
        <v>0</v>
      </c>
      <c r="P118" s="92">
        <v>0</v>
      </c>
      <c r="Q118" s="92">
        <v>171</v>
      </c>
      <c r="R118" s="92">
        <v>0</v>
      </c>
      <c r="S118" s="92">
        <v>0</v>
      </c>
      <c r="T118" s="92">
        <v>0</v>
      </c>
      <c r="U118" s="92">
        <v>0</v>
      </c>
      <c r="V118" s="92">
        <v>1</v>
      </c>
      <c r="W118" s="92">
        <v>0</v>
      </c>
      <c r="X118" s="92">
        <v>0</v>
      </c>
      <c r="Y118" s="92">
        <v>0</v>
      </c>
      <c r="Z118" s="92">
        <v>0</v>
      </c>
      <c r="AA118" s="92">
        <v>0</v>
      </c>
      <c r="AB118" s="92">
        <v>0</v>
      </c>
      <c r="AC118" s="92">
        <v>0</v>
      </c>
      <c r="AD118" s="92">
        <v>0</v>
      </c>
      <c r="AE118" s="93">
        <v>107</v>
      </c>
      <c r="AF118" s="92">
        <f t="shared" si="87"/>
        <v>0</v>
      </c>
      <c r="AG118" s="92">
        <f t="shared" si="106"/>
        <v>0</v>
      </c>
      <c r="AH118" s="92">
        <f t="shared" si="107"/>
        <v>107</v>
      </c>
      <c r="AI118" s="93">
        <v>0</v>
      </c>
      <c r="AJ118" s="92">
        <f t="shared" si="108"/>
        <v>0</v>
      </c>
      <c r="AK118" s="92">
        <f t="shared" si="109"/>
        <v>0</v>
      </c>
      <c r="AL118" s="92">
        <f t="shared" si="110"/>
        <v>0</v>
      </c>
      <c r="AM118" s="93">
        <v>0</v>
      </c>
      <c r="AN118" s="92">
        <f t="shared" si="53"/>
        <v>0</v>
      </c>
      <c r="AO118" s="92">
        <f t="shared" si="54"/>
        <v>0</v>
      </c>
      <c r="AP118" s="92">
        <f t="shared" si="55"/>
        <v>0</v>
      </c>
      <c r="AQ118" s="93">
        <v>35</v>
      </c>
      <c r="AR118" s="92">
        <f t="shared" si="88"/>
        <v>17.5</v>
      </c>
      <c r="AS118" s="92">
        <f t="shared" si="89"/>
        <v>8.75</v>
      </c>
      <c r="AT118" s="92">
        <f t="shared" si="90"/>
        <v>8.75</v>
      </c>
      <c r="AU118" s="92">
        <v>0</v>
      </c>
      <c r="AV118" s="92">
        <v>0</v>
      </c>
      <c r="AW118" s="92">
        <v>0</v>
      </c>
      <c r="AX118" s="93">
        <v>0</v>
      </c>
      <c r="AY118" s="92">
        <f t="shared" si="59"/>
        <v>0</v>
      </c>
      <c r="AZ118" s="92">
        <f t="shared" si="60"/>
        <v>0</v>
      </c>
      <c r="BA118" s="92">
        <f t="shared" si="61"/>
        <v>0</v>
      </c>
      <c r="BB118" s="92">
        <v>0</v>
      </c>
      <c r="BC118" s="74">
        <f t="shared" si="62"/>
        <v>0</v>
      </c>
      <c r="BD118" s="74">
        <f t="shared" si="63"/>
        <v>0</v>
      </c>
      <c r="BE118" s="74">
        <f t="shared" si="64"/>
        <v>0</v>
      </c>
      <c r="BF118" s="93">
        <v>9.9</v>
      </c>
      <c r="BG118" s="92">
        <f t="shared" si="111"/>
        <v>0</v>
      </c>
      <c r="BH118" s="92">
        <f t="shared" si="112"/>
        <v>5.4450000000000003</v>
      </c>
      <c r="BI118" s="92">
        <f t="shared" si="113"/>
        <v>4.4550000000000001</v>
      </c>
      <c r="BJ118" s="93">
        <v>9.6783155462953587</v>
      </c>
      <c r="BK118" s="92">
        <f t="shared" si="91"/>
        <v>0</v>
      </c>
      <c r="BL118" s="92">
        <f t="shared" si="92"/>
        <v>5.323073550462448</v>
      </c>
      <c r="BM118" s="92">
        <f t="shared" si="93"/>
        <v>4.3552419958329116</v>
      </c>
      <c r="BN118" s="74">
        <f t="shared" si="68"/>
        <v>17.5</v>
      </c>
      <c r="BO118" s="74">
        <f t="shared" si="69"/>
        <v>486.86807355046244</v>
      </c>
      <c r="BP118" s="74">
        <f t="shared" si="70"/>
        <v>395.49024199583289</v>
      </c>
      <c r="BQ118" s="92">
        <f t="shared" si="71"/>
        <v>899.85831554629533</v>
      </c>
      <c r="BR118" s="94"/>
      <c r="BS118" s="92">
        <f t="shared" si="72"/>
        <v>899.85831554629533</v>
      </c>
      <c r="BT118" s="92">
        <f t="shared" si="73"/>
        <v>0</v>
      </c>
      <c r="BU118" s="92"/>
      <c r="BV118" s="95">
        <f t="shared" si="74"/>
        <v>1.9447506010294428E-2</v>
      </c>
      <c r="BW118" s="95">
        <f t="shared" si="75"/>
        <v>0.54104970209103365</v>
      </c>
      <c r="BX118" s="95">
        <f t="shared" si="76"/>
        <v>0.43950279189867192</v>
      </c>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row>
    <row r="119" spans="1:140" x14ac:dyDescent="0.25">
      <c r="A119" s="87"/>
      <c r="B119" s="119">
        <v>116</v>
      </c>
      <c r="C119" s="88" t="s">
        <v>616</v>
      </c>
      <c r="D119" s="88" t="s">
        <v>617</v>
      </c>
      <c r="E119" s="73">
        <v>0</v>
      </c>
      <c r="F119" s="73">
        <v>0.03</v>
      </c>
      <c r="G119" s="73">
        <v>0</v>
      </c>
      <c r="H119" s="74">
        <v>0</v>
      </c>
      <c r="I119" s="74">
        <v>0</v>
      </c>
      <c r="J119" s="74">
        <v>0</v>
      </c>
      <c r="K119" s="75">
        <v>0</v>
      </c>
      <c r="L119" s="74">
        <f t="shared" si="104"/>
        <v>0</v>
      </c>
      <c r="M119" s="74">
        <f t="shared" si="105"/>
        <v>0</v>
      </c>
      <c r="N119" s="74">
        <v>0</v>
      </c>
      <c r="O119" s="74">
        <v>0</v>
      </c>
      <c r="P119" s="74">
        <v>0</v>
      </c>
      <c r="Q119" s="74">
        <v>0</v>
      </c>
      <c r="R119" s="74">
        <v>1.2</v>
      </c>
      <c r="S119" s="74">
        <v>8</v>
      </c>
      <c r="T119" s="74">
        <v>0</v>
      </c>
      <c r="U119" s="74">
        <v>0</v>
      </c>
      <c r="V119" s="74">
        <v>0</v>
      </c>
      <c r="W119" s="74">
        <v>4.5</v>
      </c>
      <c r="X119" s="74">
        <v>0</v>
      </c>
      <c r="Y119" s="74">
        <v>0</v>
      </c>
      <c r="Z119" s="74">
        <v>0</v>
      </c>
      <c r="AA119" s="74">
        <v>0</v>
      </c>
      <c r="AB119" s="74">
        <v>0</v>
      </c>
      <c r="AC119" s="74">
        <v>0</v>
      </c>
      <c r="AD119" s="74">
        <v>0</v>
      </c>
      <c r="AE119" s="75">
        <v>0</v>
      </c>
      <c r="AF119" s="74">
        <f t="shared" si="87"/>
        <v>0</v>
      </c>
      <c r="AG119" s="74">
        <f t="shared" si="106"/>
        <v>0</v>
      </c>
      <c r="AH119" s="74">
        <f t="shared" si="107"/>
        <v>0</v>
      </c>
      <c r="AI119" s="75">
        <v>0.4</v>
      </c>
      <c r="AJ119" s="74">
        <f t="shared" si="108"/>
        <v>0</v>
      </c>
      <c r="AK119" s="74">
        <f t="shared" si="109"/>
        <v>0.22000000000000003</v>
      </c>
      <c r="AL119" s="74">
        <f t="shared" si="110"/>
        <v>0.18000000000000002</v>
      </c>
      <c r="AM119" s="75">
        <v>0</v>
      </c>
      <c r="AN119" s="74">
        <f t="shared" si="53"/>
        <v>0</v>
      </c>
      <c r="AO119" s="74">
        <f t="shared" si="54"/>
        <v>0</v>
      </c>
      <c r="AP119" s="74">
        <f t="shared" si="55"/>
        <v>0</v>
      </c>
      <c r="AQ119" s="75">
        <v>0</v>
      </c>
      <c r="AR119" s="74">
        <f t="shared" si="88"/>
        <v>0</v>
      </c>
      <c r="AS119" s="74">
        <f t="shared" si="89"/>
        <v>0</v>
      </c>
      <c r="AT119" s="74">
        <f t="shared" si="90"/>
        <v>0</v>
      </c>
      <c r="AU119" s="74">
        <v>0</v>
      </c>
      <c r="AV119" s="74">
        <v>0</v>
      </c>
      <c r="AW119" s="74">
        <v>0</v>
      </c>
      <c r="AX119" s="75">
        <v>0</v>
      </c>
      <c r="AY119" s="74">
        <f t="shared" si="59"/>
        <v>0</v>
      </c>
      <c r="AZ119" s="74">
        <f t="shared" si="60"/>
        <v>0</v>
      </c>
      <c r="BA119" s="74">
        <f t="shared" si="61"/>
        <v>0</v>
      </c>
      <c r="BB119" s="74">
        <v>0</v>
      </c>
      <c r="BC119" s="74">
        <f t="shared" si="62"/>
        <v>0</v>
      </c>
      <c r="BD119" s="74">
        <f t="shared" si="63"/>
        <v>0</v>
      </c>
      <c r="BE119" s="74">
        <f t="shared" si="64"/>
        <v>0</v>
      </c>
      <c r="BF119" s="75">
        <v>0.42</v>
      </c>
      <c r="BG119" s="74">
        <f t="shared" si="111"/>
        <v>0</v>
      </c>
      <c r="BH119" s="74">
        <f t="shared" si="112"/>
        <v>0.23100000000000001</v>
      </c>
      <c r="BI119" s="74">
        <f t="shared" si="113"/>
        <v>0.189</v>
      </c>
      <c r="BJ119" s="75">
        <v>0</v>
      </c>
      <c r="BK119" s="74">
        <f t="shared" si="91"/>
        <v>0</v>
      </c>
      <c r="BL119" s="74">
        <f t="shared" si="92"/>
        <v>0</v>
      </c>
      <c r="BM119" s="74">
        <f t="shared" si="93"/>
        <v>0</v>
      </c>
      <c r="BN119" s="74">
        <f t="shared" si="68"/>
        <v>0</v>
      </c>
      <c r="BO119" s="74">
        <f t="shared" si="69"/>
        <v>14.151</v>
      </c>
      <c r="BP119" s="74">
        <f t="shared" si="70"/>
        <v>0.39900000000000002</v>
      </c>
      <c r="BQ119" s="74">
        <f t="shared" si="71"/>
        <v>14.55</v>
      </c>
      <c r="BS119" s="74">
        <f t="shared" si="72"/>
        <v>14.549999999999999</v>
      </c>
      <c r="BT119" s="74">
        <f t="shared" si="73"/>
        <v>0</v>
      </c>
      <c r="BU119" s="74"/>
      <c r="BV119" s="77">
        <f t="shared" si="74"/>
        <v>0</v>
      </c>
      <c r="BW119" s="77">
        <f t="shared" si="75"/>
        <v>0.97257731958762883</v>
      </c>
      <c r="BX119" s="77">
        <f t="shared" si="76"/>
        <v>2.7422680412371135E-2</v>
      </c>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row>
    <row r="120" spans="1:140" x14ac:dyDescent="0.25">
      <c r="A120" s="87"/>
      <c r="B120" s="119">
        <v>117</v>
      </c>
      <c r="C120" s="88" t="s">
        <v>366</v>
      </c>
      <c r="D120" s="88" t="s">
        <v>618</v>
      </c>
      <c r="E120" s="73">
        <v>0</v>
      </c>
      <c r="F120" s="73">
        <v>0.13</v>
      </c>
      <c r="G120" s="73">
        <v>0</v>
      </c>
      <c r="H120" s="74">
        <v>0</v>
      </c>
      <c r="I120" s="74">
        <v>0</v>
      </c>
      <c r="J120" s="74">
        <v>0</v>
      </c>
      <c r="K120" s="75">
        <v>0</v>
      </c>
      <c r="L120" s="74">
        <f t="shared" si="104"/>
        <v>0</v>
      </c>
      <c r="M120" s="74">
        <f t="shared" si="105"/>
        <v>0</v>
      </c>
      <c r="N120" s="74">
        <v>0</v>
      </c>
      <c r="O120" s="74">
        <v>0</v>
      </c>
      <c r="P120" s="74">
        <v>0</v>
      </c>
      <c r="Q120" s="74">
        <v>0</v>
      </c>
      <c r="R120" s="74">
        <v>0</v>
      </c>
      <c r="S120" s="74">
        <v>0</v>
      </c>
      <c r="T120" s="74">
        <v>0</v>
      </c>
      <c r="U120" s="74">
        <v>0</v>
      </c>
      <c r="V120" s="74">
        <v>0</v>
      </c>
      <c r="W120" s="74">
        <v>1.49</v>
      </c>
      <c r="X120" s="74">
        <v>0</v>
      </c>
      <c r="Y120" s="74">
        <v>0</v>
      </c>
      <c r="Z120" s="74">
        <v>0</v>
      </c>
      <c r="AA120" s="74">
        <v>0</v>
      </c>
      <c r="AB120" s="74">
        <v>0</v>
      </c>
      <c r="AC120" s="74">
        <v>0</v>
      </c>
      <c r="AD120" s="74">
        <v>0</v>
      </c>
      <c r="AE120" s="75">
        <v>0</v>
      </c>
      <c r="AF120" s="74">
        <f t="shared" si="87"/>
        <v>0</v>
      </c>
      <c r="AG120" s="74">
        <f t="shared" si="106"/>
        <v>0</v>
      </c>
      <c r="AH120" s="74">
        <f t="shared" si="107"/>
        <v>0</v>
      </c>
      <c r="AI120" s="75">
        <v>0</v>
      </c>
      <c r="AJ120" s="74">
        <f t="shared" si="108"/>
        <v>0</v>
      </c>
      <c r="AK120" s="74">
        <f t="shared" si="109"/>
        <v>0</v>
      </c>
      <c r="AL120" s="74">
        <f t="shared" si="110"/>
        <v>0</v>
      </c>
      <c r="AM120" s="75">
        <v>0</v>
      </c>
      <c r="AN120" s="74">
        <f t="shared" si="53"/>
        <v>0</v>
      </c>
      <c r="AO120" s="74">
        <f t="shared" si="54"/>
        <v>0</v>
      </c>
      <c r="AP120" s="74">
        <f t="shared" si="55"/>
        <v>0</v>
      </c>
      <c r="AQ120" s="75">
        <v>0</v>
      </c>
      <c r="AR120" s="74">
        <f t="shared" si="88"/>
        <v>0</v>
      </c>
      <c r="AS120" s="74">
        <f t="shared" si="89"/>
        <v>0</v>
      </c>
      <c r="AT120" s="74">
        <f t="shared" si="90"/>
        <v>0</v>
      </c>
      <c r="AU120" s="74">
        <v>0</v>
      </c>
      <c r="AV120" s="74">
        <v>0</v>
      </c>
      <c r="AW120" s="74">
        <v>0</v>
      </c>
      <c r="AX120" s="75">
        <v>0</v>
      </c>
      <c r="AY120" s="74">
        <f t="shared" si="59"/>
        <v>0</v>
      </c>
      <c r="AZ120" s="74">
        <f t="shared" si="60"/>
        <v>0</v>
      </c>
      <c r="BA120" s="74">
        <f t="shared" si="61"/>
        <v>0</v>
      </c>
      <c r="BB120" s="74">
        <v>0</v>
      </c>
      <c r="BC120" s="74">
        <f t="shared" si="62"/>
        <v>0</v>
      </c>
      <c r="BD120" s="74">
        <f t="shared" si="63"/>
        <v>0</v>
      </c>
      <c r="BE120" s="74">
        <f t="shared" si="64"/>
        <v>0</v>
      </c>
      <c r="BF120" s="75">
        <v>4.0800000000000003E-2</v>
      </c>
      <c r="BG120" s="74">
        <f t="shared" si="111"/>
        <v>0</v>
      </c>
      <c r="BH120" s="74">
        <f t="shared" si="112"/>
        <v>2.2440000000000005E-2</v>
      </c>
      <c r="BI120" s="74">
        <f t="shared" si="113"/>
        <v>1.8360000000000001E-2</v>
      </c>
      <c r="BJ120" s="75">
        <v>0</v>
      </c>
      <c r="BK120" s="74">
        <f t="shared" si="91"/>
        <v>0</v>
      </c>
      <c r="BL120" s="74">
        <f t="shared" si="92"/>
        <v>0</v>
      </c>
      <c r="BM120" s="74">
        <f t="shared" si="93"/>
        <v>0</v>
      </c>
      <c r="BN120" s="74">
        <f t="shared" si="68"/>
        <v>0</v>
      </c>
      <c r="BO120" s="74">
        <f t="shared" si="69"/>
        <v>1.51244</v>
      </c>
      <c r="BP120" s="74">
        <f t="shared" si="70"/>
        <v>0.14835999999999999</v>
      </c>
      <c r="BQ120" s="74">
        <f t="shared" si="71"/>
        <v>1.6608000000000001</v>
      </c>
      <c r="BS120" s="74">
        <f t="shared" si="72"/>
        <v>1.6608000000000001</v>
      </c>
      <c r="BT120" s="74">
        <f t="shared" si="73"/>
        <v>0</v>
      </c>
      <c r="BU120" s="74"/>
      <c r="BV120" s="77">
        <f t="shared" si="74"/>
        <v>0</v>
      </c>
      <c r="BW120" s="77">
        <f t="shared" si="75"/>
        <v>0.910669556840077</v>
      </c>
      <c r="BX120" s="77">
        <f t="shared" si="76"/>
        <v>8.9330443159922918E-2</v>
      </c>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row>
    <row r="121" spans="1:140" x14ac:dyDescent="0.25">
      <c r="A121" s="72"/>
      <c r="B121" s="119">
        <v>118</v>
      </c>
      <c r="C121" s="88" t="s">
        <v>585</v>
      </c>
      <c r="D121" s="88" t="s">
        <v>117</v>
      </c>
      <c r="E121" s="73">
        <v>0</v>
      </c>
      <c r="F121" s="73">
        <v>0.26</v>
      </c>
      <c r="G121" s="73">
        <v>0.55000000000000004</v>
      </c>
      <c r="H121" s="74">
        <v>0</v>
      </c>
      <c r="I121" s="74">
        <v>0</v>
      </c>
      <c r="J121" s="74">
        <v>0</v>
      </c>
      <c r="K121" s="75">
        <v>0</v>
      </c>
      <c r="L121" s="74">
        <f t="shared" si="104"/>
        <v>0</v>
      </c>
      <c r="M121" s="74">
        <f t="shared" si="105"/>
        <v>0</v>
      </c>
      <c r="N121" s="74">
        <v>0</v>
      </c>
      <c r="O121" s="74">
        <v>0</v>
      </c>
      <c r="P121" s="74">
        <v>0</v>
      </c>
      <c r="Q121" s="74">
        <v>9.33</v>
      </c>
      <c r="R121" s="74">
        <v>0</v>
      </c>
      <c r="S121" s="74">
        <v>0</v>
      </c>
      <c r="T121" s="74">
        <v>0</v>
      </c>
      <c r="U121" s="74">
        <v>0</v>
      </c>
      <c r="V121" s="74">
        <v>0</v>
      </c>
      <c r="W121" s="74">
        <v>3.67</v>
      </c>
      <c r="X121" s="74">
        <v>0</v>
      </c>
      <c r="Y121" s="74">
        <v>0</v>
      </c>
      <c r="Z121" s="74">
        <v>0</v>
      </c>
      <c r="AA121" s="74">
        <v>0</v>
      </c>
      <c r="AB121" s="74">
        <v>0</v>
      </c>
      <c r="AC121" s="74">
        <v>71.647272727272721</v>
      </c>
      <c r="AD121" s="74">
        <v>0</v>
      </c>
      <c r="AE121" s="75">
        <v>0</v>
      </c>
      <c r="AF121" s="74">
        <f t="shared" si="87"/>
        <v>0</v>
      </c>
      <c r="AG121" s="74">
        <f t="shared" si="106"/>
        <v>0</v>
      </c>
      <c r="AH121" s="74">
        <f t="shared" si="107"/>
        <v>0</v>
      </c>
      <c r="AI121" s="75">
        <v>0</v>
      </c>
      <c r="AJ121" s="74">
        <f t="shared" si="108"/>
        <v>0</v>
      </c>
      <c r="AK121" s="74">
        <f t="shared" si="109"/>
        <v>0</v>
      </c>
      <c r="AL121" s="74">
        <f t="shared" si="110"/>
        <v>0</v>
      </c>
      <c r="AM121" s="75">
        <v>0</v>
      </c>
      <c r="AN121" s="74">
        <f t="shared" si="53"/>
        <v>0</v>
      </c>
      <c r="AO121" s="74">
        <f t="shared" si="54"/>
        <v>0</v>
      </c>
      <c r="AP121" s="74">
        <f t="shared" si="55"/>
        <v>0</v>
      </c>
      <c r="AQ121" s="75">
        <v>0</v>
      </c>
      <c r="AR121" s="74">
        <f t="shared" si="88"/>
        <v>0</v>
      </c>
      <c r="AS121" s="74">
        <f t="shared" si="89"/>
        <v>0</v>
      </c>
      <c r="AT121" s="74">
        <f t="shared" si="90"/>
        <v>0</v>
      </c>
      <c r="AU121" s="74">
        <v>0</v>
      </c>
      <c r="AV121" s="74">
        <v>0</v>
      </c>
      <c r="AW121" s="74">
        <v>0</v>
      </c>
      <c r="AX121" s="75">
        <v>0</v>
      </c>
      <c r="AY121" s="74">
        <f t="shared" si="59"/>
        <v>0</v>
      </c>
      <c r="AZ121" s="74">
        <f t="shared" si="60"/>
        <v>0</v>
      </c>
      <c r="BA121" s="74">
        <f t="shared" si="61"/>
        <v>0</v>
      </c>
      <c r="BB121" s="74">
        <v>0</v>
      </c>
      <c r="BC121" s="74">
        <f t="shared" si="62"/>
        <v>0</v>
      </c>
      <c r="BD121" s="74">
        <f t="shared" si="63"/>
        <v>0</v>
      </c>
      <c r="BE121" s="74">
        <f t="shared" si="64"/>
        <v>0</v>
      </c>
      <c r="BF121" s="75">
        <v>0.48</v>
      </c>
      <c r="BG121" s="74">
        <f t="shared" si="111"/>
        <v>0</v>
      </c>
      <c r="BH121" s="74">
        <f t="shared" si="112"/>
        <v>0.26400000000000001</v>
      </c>
      <c r="BI121" s="74">
        <f t="shared" si="113"/>
        <v>0.216</v>
      </c>
      <c r="BJ121" s="75">
        <v>0</v>
      </c>
      <c r="BK121" s="74">
        <f t="shared" si="91"/>
        <v>0</v>
      </c>
      <c r="BL121" s="74">
        <f t="shared" si="92"/>
        <v>0</v>
      </c>
      <c r="BM121" s="74">
        <f t="shared" si="93"/>
        <v>0</v>
      </c>
      <c r="BN121" s="74">
        <f t="shared" si="68"/>
        <v>0</v>
      </c>
      <c r="BO121" s="74">
        <f t="shared" si="69"/>
        <v>13.263999999999999</v>
      </c>
      <c r="BP121" s="74">
        <f t="shared" si="70"/>
        <v>72.673272727272717</v>
      </c>
      <c r="BQ121" s="74">
        <f t="shared" si="71"/>
        <v>85.937272727272713</v>
      </c>
      <c r="BS121" s="74">
        <f t="shared" si="72"/>
        <v>85.937272727272727</v>
      </c>
      <c r="BT121" s="74">
        <f t="shared" si="73"/>
        <v>0</v>
      </c>
      <c r="BU121" s="74"/>
      <c r="BV121" s="77">
        <f t="shared" si="74"/>
        <v>0</v>
      </c>
      <c r="BW121" s="77">
        <f t="shared" si="75"/>
        <v>0.15434513545820949</v>
      </c>
      <c r="BX121" s="77">
        <f t="shared" si="76"/>
        <v>0.84565486454179051</v>
      </c>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row>
    <row r="122" spans="1:140" x14ac:dyDescent="0.25">
      <c r="A122" s="108" t="s">
        <v>582</v>
      </c>
      <c r="B122" s="120">
        <v>119</v>
      </c>
      <c r="C122" s="81" t="s">
        <v>404</v>
      </c>
      <c r="D122" s="81" t="s">
        <v>118</v>
      </c>
      <c r="E122" s="82">
        <v>0</v>
      </c>
      <c r="F122" s="82">
        <v>0</v>
      </c>
      <c r="G122" s="82">
        <v>0</v>
      </c>
      <c r="H122" s="83">
        <v>0</v>
      </c>
      <c r="I122" s="83">
        <v>0</v>
      </c>
      <c r="J122" s="83">
        <v>0</v>
      </c>
      <c r="K122" s="84">
        <v>0</v>
      </c>
      <c r="L122" s="83">
        <f t="shared" si="104"/>
        <v>0</v>
      </c>
      <c r="M122" s="83">
        <f t="shared" si="105"/>
        <v>0</v>
      </c>
      <c r="N122" s="83">
        <v>0</v>
      </c>
      <c r="O122" s="83">
        <v>0</v>
      </c>
      <c r="P122" s="83">
        <v>0</v>
      </c>
      <c r="Q122" s="83">
        <v>0</v>
      </c>
      <c r="R122" s="83">
        <v>0</v>
      </c>
      <c r="S122" s="83">
        <v>0</v>
      </c>
      <c r="T122" s="83">
        <v>0</v>
      </c>
      <c r="U122" s="83">
        <v>0</v>
      </c>
      <c r="V122" s="83">
        <v>0</v>
      </c>
      <c r="W122" s="83">
        <v>0</v>
      </c>
      <c r="X122" s="83">
        <v>0</v>
      </c>
      <c r="Y122" s="83">
        <v>0</v>
      </c>
      <c r="Z122" s="83">
        <v>0</v>
      </c>
      <c r="AA122" s="83">
        <v>0</v>
      </c>
      <c r="AB122" s="83">
        <v>0</v>
      </c>
      <c r="AC122" s="83">
        <v>0</v>
      </c>
      <c r="AD122" s="83">
        <v>0</v>
      </c>
      <c r="AE122" s="84">
        <v>0</v>
      </c>
      <c r="AF122" s="83">
        <f t="shared" si="87"/>
        <v>0</v>
      </c>
      <c r="AG122" s="83">
        <f t="shared" si="106"/>
        <v>0</v>
      </c>
      <c r="AH122" s="83">
        <f t="shared" si="107"/>
        <v>0</v>
      </c>
      <c r="AI122" s="84">
        <v>0</v>
      </c>
      <c r="AJ122" s="83">
        <f t="shared" si="108"/>
        <v>0</v>
      </c>
      <c r="AK122" s="83">
        <f t="shared" si="109"/>
        <v>0</v>
      </c>
      <c r="AL122" s="83">
        <f t="shared" si="110"/>
        <v>0</v>
      </c>
      <c r="AM122" s="84">
        <v>0</v>
      </c>
      <c r="AN122" s="83">
        <f t="shared" si="53"/>
        <v>0</v>
      </c>
      <c r="AO122" s="83">
        <f t="shared" si="54"/>
        <v>0</v>
      </c>
      <c r="AP122" s="83">
        <f t="shared" si="55"/>
        <v>0</v>
      </c>
      <c r="AQ122" s="84">
        <v>0</v>
      </c>
      <c r="AR122" s="83">
        <f t="shared" si="88"/>
        <v>0</v>
      </c>
      <c r="AS122" s="83">
        <f t="shared" si="89"/>
        <v>0</v>
      </c>
      <c r="AT122" s="83">
        <f t="shared" si="90"/>
        <v>0</v>
      </c>
      <c r="AU122" s="83">
        <v>0</v>
      </c>
      <c r="AV122" s="83">
        <v>0</v>
      </c>
      <c r="AW122" s="83">
        <v>0</v>
      </c>
      <c r="AX122" s="84">
        <v>0</v>
      </c>
      <c r="AY122" s="83">
        <f t="shared" si="59"/>
        <v>0</v>
      </c>
      <c r="AZ122" s="83">
        <f t="shared" si="60"/>
        <v>0</v>
      </c>
      <c r="BA122" s="83">
        <f t="shared" si="61"/>
        <v>0</v>
      </c>
      <c r="BB122" s="83">
        <v>0</v>
      </c>
      <c r="BC122" s="83">
        <f t="shared" si="62"/>
        <v>0</v>
      </c>
      <c r="BD122" s="83">
        <f t="shared" si="63"/>
        <v>0</v>
      </c>
      <c r="BE122" s="83">
        <f t="shared" si="64"/>
        <v>0</v>
      </c>
      <c r="BF122" s="84">
        <v>0</v>
      </c>
      <c r="BG122" s="83">
        <f t="shared" si="111"/>
        <v>0</v>
      </c>
      <c r="BH122" s="83">
        <f t="shared" si="112"/>
        <v>0</v>
      </c>
      <c r="BI122" s="83">
        <f t="shared" si="113"/>
        <v>0</v>
      </c>
      <c r="BJ122" s="84">
        <v>0</v>
      </c>
      <c r="BK122" s="83">
        <f t="shared" si="91"/>
        <v>0</v>
      </c>
      <c r="BL122" s="83">
        <f t="shared" si="92"/>
        <v>0</v>
      </c>
      <c r="BM122" s="83">
        <f t="shared" si="93"/>
        <v>0</v>
      </c>
      <c r="BN122" s="83">
        <f t="shared" si="68"/>
        <v>0</v>
      </c>
      <c r="BO122" s="83">
        <f t="shared" si="69"/>
        <v>0</v>
      </c>
      <c r="BP122" s="83">
        <f t="shared" si="70"/>
        <v>0</v>
      </c>
      <c r="BQ122" s="83">
        <f t="shared" si="71"/>
        <v>0</v>
      </c>
      <c r="BR122" s="85"/>
      <c r="BS122" s="83">
        <f t="shared" si="72"/>
        <v>0</v>
      </c>
      <c r="BT122" s="83">
        <f t="shared" si="73"/>
        <v>0</v>
      </c>
      <c r="BU122" s="83"/>
      <c r="BV122" s="86">
        <f t="shared" si="74"/>
        <v>0</v>
      </c>
      <c r="BW122" s="86">
        <f t="shared" si="75"/>
        <v>0</v>
      </c>
      <c r="BX122" s="86">
        <f t="shared" si="76"/>
        <v>0</v>
      </c>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row>
    <row r="123" spans="1:140" x14ac:dyDescent="0.25">
      <c r="A123" s="87"/>
      <c r="B123" s="119">
        <v>120</v>
      </c>
      <c r="C123" s="88" t="s">
        <v>593</v>
      </c>
      <c r="D123" s="88" t="s">
        <v>119</v>
      </c>
      <c r="E123" s="73">
        <v>0</v>
      </c>
      <c r="F123" s="73">
        <v>0</v>
      </c>
      <c r="G123" s="73">
        <v>0</v>
      </c>
      <c r="H123" s="74">
        <v>0</v>
      </c>
      <c r="I123" s="74">
        <v>0</v>
      </c>
      <c r="J123" s="74">
        <v>0</v>
      </c>
      <c r="K123" s="75">
        <v>0</v>
      </c>
      <c r="L123" s="74">
        <f t="shared" si="104"/>
        <v>0</v>
      </c>
      <c r="M123" s="74">
        <f t="shared" si="105"/>
        <v>0</v>
      </c>
      <c r="N123" s="74">
        <v>0</v>
      </c>
      <c r="O123" s="74">
        <v>0</v>
      </c>
      <c r="P123" s="74">
        <v>0</v>
      </c>
      <c r="Q123" s="74">
        <v>0</v>
      </c>
      <c r="R123" s="74">
        <v>0</v>
      </c>
      <c r="S123" s="74">
        <v>0</v>
      </c>
      <c r="T123" s="74">
        <v>0</v>
      </c>
      <c r="U123" s="74">
        <v>0</v>
      </c>
      <c r="V123" s="74">
        <v>0</v>
      </c>
      <c r="W123" s="74">
        <v>0</v>
      </c>
      <c r="X123" s="74">
        <v>0</v>
      </c>
      <c r="Y123" s="74">
        <v>0</v>
      </c>
      <c r="Z123" s="74">
        <v>0</v>
      </c>
      <c r="AA123" s="74">
        <v>0</v>
      </c>
      <c r="AB123" s="74">
        <v>0</v>
      </c>
      <c r="AC123" s="74">
        <v>0</v>
      </c>
      <c r="AD123" s="74">
        <v>0</v>
      </c>
      <c r="AE123" s="75">
        <v>0</v>
      </c>
      <c r="AF123" s="74">
        <f t="shared" si="87"/>
        <v>0</v>
      </c>
      <c r="AG123" s="74">
        <f t="shared" si="106"/>
        <v>0</v>
      </c>
      <c r="AH123" s="74">
        <f t="shared" si="107"/>
        <v>0</v>
      </c>
      <c r="AI123" s="75">
        <v>0</v>
      </c>
      <c r="AJ123" s="74">
        <f t="shared" si="108"/>
        <v>0</v>
      </c>
      <c r="AK123" s="74">
        <f t="shared" si="109"/>
        <v>0</v>
      </c>
      <c r="AL123" s="74">
        <f t="shared" si="110"/>
        <v>0</v>
      </c>
      <c r="AM123" s="75">
        <v>0</v>
      </c>
      <c r="AN123" s="74">
        <f t="shared" si="53"/>
        <v>0</v>
      </c>
      <c r="AO123" s="74">
        <f t="shared" si="54"/>
        <v>0</v>
      </c>
      <c r="AP123" s="74">
        <f t="shared" si="55"/>
        <v>0</v>
      </c>
      <c r="AQ123" s="75">
        <v>0</v>
      </c>
      <c r="AR123" s="74">
        <f t="shared" si="88"/>
        <v>0</v>
      </c>
      <c r="AS123" s="74">
        <f t="shared" si="89"/>
        <v>0</v>
      </c>
      <c r="AT123" s="74">
        <f t="shared" si="90"/>
        <v>0</v>
      </c>
      <c r="AU123" s="74">
        <v>0</v>
      </c>
      <c r="AV123" s="74">
        <v>0</v>
      </c>
      <c r="AW123" s="74">
        <v>0</v>
      </c>
      <c r="AX123" s="75">
        <v>0</v>
      </c>
      <c r="AY123" s="74">
        <f t="shared" si="59"/>
        <v>0</v>
      </c>
      <c r="AZ123" s="74">
        <f t="shared" si="60"/>
        <v>0</v>
      </c>
      <c r="BA123" s="74">
        <f t="shared" si="61"/>
        <v>0</v>
      </c>
      <c r="BB123" s="74">
        <v>0</v>
      </c>
      <c r="BC123" s="74">
        <f t="shared" si="62"/>
        <v>0</v>
      </c>
      <c r="BD123" s="74">
        <f t="shared" si="63"/>
        <v>0</v>
      </c>
      <c r="BE123" s="74">
        <f t="shared" si="64"/>
        <v>0</v>
      </c>
      <c r="BF123" s="75">
        <v>0.24</v>
      </c>
      <c r="BG123" s="74">
        <f t="shared" si="111"/>
        <v>0</v>
      </c>
      <c r="BH123" s="74">
        <f t="shared" si="112"/>
        <v>0.13200000000000001</v>
      </c>
      <c r="BI123" s="74">
        <f t="shared" si="113"/>
        <v>0.108</v>
      </c>
      <c r="BJ123" s="75">
        <v>0</v>
      </c>
      <c r="BK123" s="74">
        <f t="shared" si="91"/>
        <v>0</v>
      </c>
      <c r="BL123" s="74">
        <f t="shared" si="92"/>
        <v>0</v>
      </c>
      <c r="BM123" s="74">
        <f t="shared" si="93"/>
        <v>0</v>
      </c>
      <c r="BN123" s="74">
        <f t="shared" si="68"/>
        <v>0</v>
      </c>
      <c r="BO123" s="74">
        <f t="shared" si="69"/>
        <v>0.13200000000000001</v>
      </c>
      <c r="BP123" s="74">
        <f t="shared" si="70"/>
        <v>0.108</v>
      </c>
      <c r="BQ123" s="74">
        <f t="shared" si="71"/>
        <v>0.24</v>
      </c>
      <c r="BS123" s="74">
        <f t="shared" si="72"/>
        <v>0.24</v>
      </c>
      <c r="BT123" s="74">
        <f t="shared" si="73"/>
        <v>0</v>
      </c>
      <c r="BU123" s="74"/>
      <c r="BV123" s="77">
        <f t="shared" si="74"/>
        <v>0</v>
      </c>
      <c r="BW123" s="77">
        <f t="shared" si="75"/>
        <v>0.55000000000000004</v>
      </c>
      <c r="BX123" s="77">
        <f t="shared" si="76"/>
        <v>0.45</v>
      </c>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row>
    <row r="124" spans="1:140" x14ac:dyDescent="0.25">
      <c r="A124" s="72"/>
      <c r="B124" s="89">
        <v>121</v>
      </c>
      <c r="C124" s="90" t="s">
        <v>400</v>
      </c>
      <c r="D124" s="90" t="s">
        <v>120</v>
      </c>
      <c r="E124" s="91">
        <v>0</v>
      </c>
      <c r="F124" s="91">
        <v>7</v>
      </c>
      <c r="G124" s="91">
        <v>0</v>
      </c>
      <c r="H124" s="92">
        <v>0</v>
      </c>
      <c r="I124" s="92">
        <v>0</v>
      </c>
      <c r="J124" s="92">
        <v>0</v>
      </c>
      <c r="K124" s="93">
        <v>0</v>
      </c>
      <c r="L124" s="92">
        <f t="shared" si="104"/>
        <v>0</v>
      </c>
      <c r="M124" s="92">
        <f t="shared" si="105"/>
        <v>0</v>
      </c>
      <c r="N124" s="92">
        <v>0</v>
      </c>
      <c r="O124" s="92">
        <v>0.9</v>
      </c>
      <c r="P124" s="92">
        <v>14.600000000000001</v>
      </c>
      <c r="Q124" s="92">
        <v>14.600000000000001</v>
      </c>
      <c r="R124" s="92">
        <v>22.700000000000003</v>
      </c>
      <c r="S124" s="92">
        <v>34</v>
      </c>
      <c r="T124" s="92">
        <v>0</v>
      </c>
      <c r="U124" s="92">
        <v>0</v>
      </c>
      <c r="V124" s="92">
        <v>0</v>
      </c>
      <c r="W124" s="92">
        <v>0</v>
      </c>
      <c r="X124" s="92">
        <v>0</v>
      </c>
      <c r="Y124" s="92">
        <v>0</v>
      </c>
      <c r="Z124" s="92">
        <v>0</v>
      </c>
      <c r="AA124" s="92">
        <v>0</v>
      </c>
      <c r="AB124" s="92">
        <v>0</v>
      </c>
      <c r="AC124" s="92">
        <v>0</v>
      </c>
      <c r="AD124" s="92">
        <v>0</v>
      </c>
      <c r="AE124" s="93">
        <v>5.6899999999999995</v>
      </c>
      <c r="AF124" s="92">
        <f t="shared" si="87"/>
        <v>0</v>
      </c>
      <c r="AG124" s="92">
        <f t="shared" si="106"/>
        <v>0</v>
      </c>
      <c r="AH124" s="92">
        <f t="shared" si="107"/>
        <v>5.6899999999999995</v>
      </c>
      <c r="AI124" s="93">
        <v>0</v>
      </c>
      <c r="AJ124" s="92">
        <f t="shared" si="108"/>
        <v>0</v>
      </c>
      <c r="AK124" s="92">
        <f t="shared" si="109"/>
        <v>0</v>
      </c>
      <c r="AL124" s="92">
        <f t="shared" si="110"/>
        <v>0</v>
      </c>
      <c r="AM124" s="93">
        <v>0</v>
      </c>
      <c r="AN124" s="92">
        <f t="shared" si="53"/>
        <v>0</v>
      </c>
      <c r="AO124" s="92">
        <f t="shared" si="54"/>
        <v>0</v>
      </c>
      <c r="AP124" s="92">
        <f t="shared" si="55"/>
        <v>0</v>
      </c>
      <c r="AQ124" s="93">
        <v>0</v>
      </c>
      <c r="AR124" s="92">
        <f t="shared" si="88"/>
        <v>0</v>
      </c>
      <c r="AS124" s="92">
        <f t="shared" si="89"/>
        <v>0</v>
      </c>
      <c r="AT124" s="92">
        <f t="shared" si="90"/>
        <v>0</v>
      </c>
      <c r="AU124" s="92">
        <v>0</v>
      </c>
      <c r="AV124" s="92">
        <v>0</v>
      </c>
      <c r="AW124" s="92">
        <v>0</v>
      </c>
      <c r="AX124" s="93">
        <v>0</v>
      </c>
      <c r="AY124" s="92">
        <f t="shared" si="59"/>
        <v>0</v>
      </c>
      <c r="AZ124" s="92">
        <f t="shared" si="60"/>
        <v>0</v>
      </c>
      <c r="BA124" s="92">
        <f t="shared" si="61"/>
        <v>0</v>
      </c>
      <c r="BB124" s="92">
        <v>0</v>
      </c>
      <c r="BC124" s="74">
        <f t="shared" si="62"/>
        <v>0</v>
      </c>
      <c r="BD124" s="74">
        <f t="shared" si="63"/>
        <v>0</v>
      </c>
      <c r="BE124" s="74">
        <f t="shared" si="64"/>
        <v>0</v>
      </c>
      <c r="BF124" s="93">
        <v>1.8299999999999998</v>
      </c>
      <c r="BG124" s="92">
        <f t="shared" si="111"/>
        <v>0</v>
      </c>
      <c r="BH124" s="92">
        <f t="shared" si="112"/>
        <v>1.0065</v>
      </c>
      <c r="BI124" s="92">
        <f t="shared" si="113"/>
        <v>0.8234999999999999</v>
      </c>
      <c r="BJ124" s="93">
        <v>0</v>
      </c>
      <c r="BK124" s="92">
        <f t="shared" si="91"/>
        <v>0</v>
      </c>
      <c r="BL124" s="92">
        <f t="shared" si="92"/>
        <v>0</v>
      </c>
      <c r="BM124" s="92">
        <f t="shared" si="93"/>
        <v>0</v>
      </c>
      <c r="BN124" s="74">
        <f t="shared" si="68"/>
        <v>0</v>
      </c>
      <c r="BO124" s="74">
        <f t="shared" si="69"/>
        <v>87.806500000000014</v>
      </c>
      <c r="BP124" s="74">
        <f t="shared" si="70"/>
        <v>13.513499999999999</v>
      </c>
      <c r="BQ124" s="92">
        <f t="shared" si="71"/>
        <v>101.32000000000001</v>
      </c>
      <c r="BR124" s="94"/>
      <c r="BS124" s="92">
        <f t="shared" si="72"/>
        <v>101.32000000000001</v>
      </c>
      <c r="BT124" s="92">
        <f t="shared" si="73"/>
        <v>0</v>
      </c>
      <c r="BU124" s="92"/>
      <c r="BV124" s="95">
        <f t="shared" si="74"/>
        <v>0</v>
      </c>
      <c r="BW124" s="95">
        <f t="shared" si="75"/>
        <v>0.8666255428345836</v>
      </c>
      <c r="BX124" s="95">
        <f t="shared" si="76"/>
        <v>0.13337445716541649</v>
      </c>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row>
    <row r="125" spans="1:140" x14ac:dyDescent="0.25">
      <c r="A125" s="87"/>
      <c r="B125" s="119">
        <v>122</v>
      </c>
      <c r="C125" s="88" t="s">
        <v>590</v>
      </c>
      <c r="D125" s="88" t="s">
        <v>405</v>
      </c>
      <c r="E125" s="73">
        <v>0</v>
      </c>
      <c r="F125" s="73">
        <v>0.3</v>
      </c>
      <c r="G125" s="73">
        <v>0</v>
      </c>
      <c r="H125" s="74">
        <v>0</v>
      </c>
      <c r="I125" s="74">
        <v>0</v>
      </c>
      <c r="J125" s="74">
        <v>0</v>
      </c>
      <c r="K125" s="75">
        <v>0</v>
      </c>
      <c r="L125" s="74">
        <f t="shared" si="104"/>
        <v>0</v>
      </c>
      <c r="M125" s="74">
        <f t="shared" si="105"/>
        <v>0</v>
      </c>
      <c r="N125" s="74">
        <v>0</v>
      </c>
      <c r="O125" s="74">
        <v>0</v>
      </c>
      <c r="P125" s="74">
        <v>0</v>
      </c>
      <c r="Q125" s="74">
        <v>0</v>
      </c>
      <c r="R125" s="74">
        <v>0</v>
      </c>
      <c r="S125" s="74">
        <v>0</v>
      </c>
      <c r="T125" s="74">
        <v>0</v>
      </c>
      <c r="U125" s="74">
        <v>0</v>
      </c>
      <c r="V125" s="74">
        <v>0</v>
      </c>
      <c r="W125" s="74">
        <v>4</v>
      </c>
      <c r="X125" s="74">
        <v>0</v>
      </c>
      <c r="Y125" s="74">
        <v>0</v>
      </c>
      <c r="Z125" s="74">
        <v>0</v>
      </c>
      <c r="AA125" s="74">
        <v>0</v>
      </c>
      <c r="AB125" s="74">
        <v>0</v>
      </c>
      <c r="AC125" s="74">
        <v>0</v>
      </c>
      <c r="AD125" s="74">
        <v>0</v>
      </c>
      <c r="AE125" s="75">
        <v>0</v>
      </c>
      <c r="AF125" s="74">
        <f t="shared" si="87"/>
        <v>0</v>
      </c>
      <c r="AG125" s="74">
        <f t="shared" si="106"/>
        <v>0</v>
      </c>
      <c r="AH125" s="74">
        <f t="shared" si="107"/>
        <v>0</v>
      </c>
      <c r="AI125" s="75">
        <v>0</v>
      </c>
      <c r="AJ125" s="74">
        <f t="shared" si="108"/>
        <v>0</v>
      </c>
      <c r="AK125" s="74">
        <f t="shared" si="109"/>
        <v>0</v>
      </c>
      <c r="AL125" s="74">
        <f t="shared" si="110"/>
        <v>0</v>
      </c>
      <c r="AM125" s="75">
        <v>0</v>
      </c>
      <c r="AN125" s="74">
        <f t="shared" si="53"/>
        <v>0</v>
      </c>
      <c r="AO125" s="74">
        <f t="shared" si="54"/>
        <v>0</v>
      </c>
      <c r="AP125" s="74">
        <f t="shared" si="55"/>
        <v>0</v>
      </c>
      <c r="AQ125" s="75">
        <v>0</v>
      </c>
      <c r="AR125" s="74">
        <f t="shared" si="88"/>
        <v>0</v>
      </c>
      <c r="AS125" s="74">
        <f t="shared" si="89"/>
        <v>0</v>
      </c>
      <c r="AT125" s="74">
        <f t="shared" si="90"/>
        <v>0</v>
      </c>
      <c r="AU125" s="74">
        <v>0</v>
      </c>
      <c r="AV125" s="74">
        <v>0</v>
      </c>
      <c r="AW125" s="74">
        <v>0</v>
      </c>
      <c r="AX125" s="75">
        <v>0</v>
      </c>
      <c r="AY125" s="74">
        <f t="shared" si="59"/>
        <v>0</v>
      </c>
      <c r="AZ125" s="74">
        <f t="shared" si="60"/>
        <v>0</v>
      </c>
      <c r="BA125" s="74">
        <f t="shared" si="61"/>
        <v>0</v>
      </c>
      <c r="BB125" s="74">
        <v>0</v>
      </c>
      <c r="BC125" s="74">
        <f t="shared" si="62"/>
        <v>0</v>
      </c>
      <c r="BD125" s="74">
        <f t="shared" si="63"/>
        <v>0</v>
      </c>
      <c r="BE125" s="74">
        <f t="shared" si="64"/>
        <v>0</v>
      </c>
      <c r="BF125" s="75">
        <v>0.2</v>
      </c>
      <c r="BG125" s="74">
        <f t="shared" si="111"/>
        <v>0</v>
      </c>
      <c r="BH125" s="74">
        <f t="shared" si="112"/>
        <v>0.11000000000000001</v>
      </c>
      <c r="BI125" s="74">
        <f t="shared" si="113"/>
        <v>9.0000000000000011E-2</v>
      </c>
      <c r="BJ125" s="75">
        <v>0</v>
      </c>
      <c r="BK125" s="74">
        <f t="shared" si="91"/>
        <v>0</v>
      </c>
      <c r="BL125" s="74">
        <f t="shared" si="92"/>
        <v>0</v>
      </c>
      <c r="BM125" s="74">
        <f t="shared" si="93"/>
        <v>0</v>
      </c>
      <c r="BN125" s="74">
        <f t="shared" si="68"/>
        <v>0</v>
      </c>
      <c r="BO125" s="74">
        <f t="shared" si="69"/>
        <v>4.1100000000000003</v>
      </c>
      <c r="BP125" s="74">
        <f t="shared" si="70"/>
        <v>0.39</v>
      </c>
      <c r="BQ125" s="74">
        <f t="shared" si="71"/>
        <v>4.5</v>
      </c>
      <c r="BS125" s="74">
        <f t="shared" si="72"/>
        <v>4.5</v>
      </c>
      <c r="BT125" s="74">
        <f t="shared" si="73"/>
        <v>0</v>
      </c>
      <c r="BU125" s="74"/>
      <c r="BV125" s="77">
        <f t="shared" si="74"/>
        <v>0</v>
      </c>
      <c r="BW125" s="77">
        <f t="shared" si="75"/>
        <v>0.91333333333333344</v>
      </c>
      <c r="BX125" s="77">
        <f t="shared" si="76"/>
        <v>8.666666666666667E-2</v>
      </c>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row>
    <row r="126" spans="1:140" x14ac:dyDescent="0.25">
      <c r="A126" s="98" t="s">
        <v>511</v>
      </c>
      <c r="B126" s="110">
        <v>123</v>
      </c>
      <c r="C126" s="100" t="s">
        <v>406</v>
      </c>
      <c r="D126" s="100" t="s">
        <v>619</v>
      </c>
      <c r="E126" s="101">
        <v>0</v>
      </c>
      <c r="F126" s="101">
        <v>5.8199999999999994</v>
      </c>
      <c r="G126" s="101">
        <v>0</v>
      </c>
      <c r="H126" s="102">
        <v>18.779999999999998</v>
      </c>
      <c r="I126" s="102">
        <v>87</v>
      </c>
      <c r="J126" s="102">
        <v>0</v>
      </c>
      <c r="K126" s="103">
        <v>146</v>
      </c>
      <c r="L126" s="102">
        <f t="shared" si="104"/>
        <v>80.300000000000011</v>
      </c>
      <c r="M126" s="102">
        <f t="shared" si="105"/>
        <v>65.7</v>
      </c>
      <c r="N126" s="102">
        <v>25</v>
      </c>
      <c r="O126" s="102">
        <v>2.0499999999999998</v>
      </c>
      <c r="P126" s="102">
        <v>0</v>
      </c>
      <c r="Q126" s="102">
        <v>0.26</v>
      </c>
      <c r="R126" s="102">
        <v>0</v>
      </c>
      <c r="S126" s="102">
        <v>0</v>
      </c>
      <c r="T126" s="102">
        <v>0</v>
      </c>
      <c r="U126" s="102">
        <v>0</v>
      </c>
      <c r="V126" s="102">
        <v>0</v>
      </c>
      <c r="W126" s="102">
        <v>820</v>
      </c>
      <c r="X126" s="102">
        <v>3.1</v>
      </c>
      <c r="Y126" s="102">
        <v>0</v>
      </c>
      <c r="Z126" s="102">
        <v>0</v>
      </c>
      <c r="AA126" s="102">
        <v>0</v>
      </c>
      <c r="AB126" s="102">
        <v>0</v>
      </c>
      <c r="AC126" s="102">
        <v>0</v>
      </c>
      <c r="AD126" s="102">
        <v>0</v>
      </c>
      <c r="AE126" s="103">
        <v>38</v>
      </c>
      <c r="AF126" s="102">
        <f t="shared" si="87"/>
        <v>0</v>
      </c>
      <c r="AG126" s="102">
        <f t="shared" si="106"/>
        <v>0</v>
      </c>
      <c r="AH126" s="102">
        <f t="shared" si="107"/>
        <v>38</v>
      </c>
      <c r="AI126" s="103">
        <v>106</v>
      </c>
      <c r="AJ126" s="111">
        <f>1*AI126</f>
        <v>106</v>
      </c>
      <c r="AK126" s="102">
        <f>0*AI126</f>
        <v>0</v>
      </c>
      <c r="AL126" s="102">
        <f>0*AI126</f>
        <v>0</v>
      </c>
      <c r="AM126" s="103">
        <v>0</v>
      </c>
      <c r="AN126" s="102">
        <f t="shared" si="53"/>
        <v>0</v>
      </c>
      <c r="AO126" s="102">
        <f t="shared" si="54"/>
        <v>0</v>
      </c>
      <c r="AP126" s="102">
        <f t="shared" si="55"/>
        <v>0</v>
      </c>
      <c r="AQ126" s="103">
        <v>302</v>
      </c>
      <c r="AR126" s="104">
        <f>1*AQ126</f>
        <v>302</v>
      </c>
      <c r="AS126" s="102">
        <f>0*AQ126</f>
        <v>0</v>
      </c>
      <c r="AT126" s="102">
        <f>0*AQ126</f>
        <v>0</v>
      </c>
      <c r="AU126" s="102">
        <v>0</v>
      </c>
      <c r="AV126" s="102">
        <v>0</v>
      </c>
      <c r="AW126" s="102">
        <v>0</v>
      </c>
      <c r="AX126" s="103">
        <v>0</v>
      </c>
      <c r="AY126" s="102">
        <f t="shared" si="59"/>
        <v>0</v>
      </c>
      <c r="AZ126" s="102">
        <f t="shared" si="60"/>
        <v>0</v>
      </c>
      <c r="BA126" s="102">
        <f t="shared" si="61"/>
        <v>0</v>
      </c>
      <c r="BB126" s="102">
        <v>12.3</v>
      </c>
      <c r="BC126" s="117">
        <f t="shared" si="62"/>
        <v>0</v>
      </c>
      <c r="BD126" s="117">
        <f t="shared" si="63"/>
        <v>0</v>
      </c>
      <c r="BE126" s="117">
        <f t="shared" si="64"/>
        <v>12.3</v>
      </c>
      <c r="BF126" s="103">
        <v>8.3800000000000008</v>
      </c>
      <c r="BG126" s="104">
        <f>1*BF126</f>
        <v>8.3800000000000008</v>
      </c>
      <c r="BH126" s="102">
        <f>0*BF126</f>
        <v>0</v>
      </c>
      <c r="BI126" s="102">
        <f>0*BF126</f>
        <v>0</v>
      </c>
      <c r="BJ126" s="103">
        <v>17.8</v>
      </c>
      <c r="BK126" s="104">
        <f>1*BJ126</f>
        <v>17.8</v>
      </c>
      <c r="BL126" s="102">
        <f>0*BJ126</f>
        <v>0</v>
      </c>
      <c r="BM126" s="102">
        <f>0*BJ126</f>
        <v>0</v>
      </c>
      <c r="BN126" s="117">
        <f t="shared" si="68"/>
        <v>434.18</v>
      </c>
      <c r="BO126" s="117">
        <f t="shared" si="69"/>
        <v>905.71</v>
      </c>
      <c r="BP126" s="117">
        <f t="shared" si="70"/>
        <v>252.60000000000002</v>
      </c>
      <c r="BQ126" s="102">
        <f t="shared" si="71"/>
        <v>1592.4900000000002</v>
      </c>
      <c r="BR126" s="105"/>
      <c r="BS126" s="102">
        <f t="shared" si="72"/>
        <v>1592.49</v>
      </c>
      <c r="BT126" s="102">
        <f t="shared" si="73"/>
        <v>0</v>
      </c>
      <c r="BU126" s="102"/>
      <c r="BV126" s="106">
        <f t="shared" si="74"/>
        <v>0.27264221439381092</v>
      </c>
      <c r="BW126" s="106">
        <f t="shared" si="75"/>
        <v>0.56873826523243465</v>
      </c>
      <c r="BX126" s="106">
        <f t="shared" si="76"/>
        <v>0.15861952037375429</v>
      </c>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row>
    <row r="127" spans="1:140" x14ac:dyDescent="0.25">
      <c r="A127" s="72"/>
      <c r="B127" s="119">
        <v>124</v>
      </c>
      <c r="C127" s="88" t="s">
        <v>590</v>
      </c>
      <c r="D127" s="88" t="s">
        <v>620</v>
      </c>
      <c r="E127" s="73">
        <v>0</v>
      </c>
      <c r="F127" s="73">
        <v>0</v>
      </c>
      <c r="G127" s="73">
        <v>0</v>
      </c>
      <c r="H127" s="74">
        <v>0</v>
      </c>
      <c r="I127" s="74">
        <v>0</v>
      </c>
      <c r="J127" s="74">
        <v>0</v>
      </c>
      <c r="K127" s="75">
        <v>0</v>
      </c>
      <c r="L127" s="74">
        <f t="shared" si="104"/>
        <v>0</v>
      </c>
      <c r="M127" s="74">
        <f t="shared" si="105"/>
        <v>0</v>
      </c>
      <c r="N127" s="74">
        <v>0</v>
      </c>
      <c r="O127" s="74">
        <v>0</v>
      </c>
      <c r="P127" s="74">
        <v>0</v>
      </c>
      <c r="Q127" s="74">
        <v>0</v>
      </c>
      <c r="R127" s="74">
        <v>0</v>
      </c>
      <c r="S127" s="74">
        <v>0</v>
      </c>
      <c r="T127" s="74">
        <v>0</v>
      </c>
      <c r="U127" s="74">
        <v>0</v>
      </c>
      <c r="V127" s="74">
        <v>0</v>
      </c>
      <c r="W127" s="74">
        <v>0.3</v>
      </c>
      <c r="X127" s="74">
        <v>0</v>
      </c>
      <c r="Y127" s="74">
        <v>0</v>
      </c>
      <c r="Z127" s="74">
        <v>0</v>
      </c>
      <c r="AA127" s="74">
        <v>0</v>
      </c>
      <c r="AB127" s="74">
        <v>0</v>
      </c>
      <c r="AC127" s="74">
        <v>0</v>
      </c>
      <c r="AD127" s="74">
        <v>0</v>
      </c>
      <c r="AE127" s="75">
        <v>0</v>
      </c>
      <c r="AF127" s="74">
        <f t="shared" si="87"/>
        <v>0</v>
      </c>
      <c r="AG127" s="74">
        <f t="shared" si="106"/>
        <v>0</v>
      </c>
      <c r="AH127" s="74">
        <f t="shared" si="107"/>
        <v>0</v>
      </c>
      <c r="AI127" s="75">
        <v>0</v>
      </c>
      <c r="AJ127" s="74">
        <f t="shared" ref="AJ127:AJ158" si="114">0*AI127</f>
        <v>0</v>
      </c>
      <c r="AK127" s="74">
        <f t="shared" ref="AK127:AK158" si="115">0.55*AI127</f>
        <v>0</v>
      </c>
      <c r="AL127" s="74">
        <f t="shared" ref="AL127:AL158" si="116">0.45*AI127</f>
        <v>0</v>
      </c>
      <c r="AM127" s="75">
        <v>0</v>
      </c>
      <c r="AN127" s="74">
        <f t="shared" si="53"/>
        <v>0</v>
      </c>
      <c r="AO127" s="74">
        <f t="shared" si="54"/>
        <v>0</v>
      </c>
      <c r="AP127" s="74">
        <f t="shared" si="55"/>
        <v>0</v>
      </c>
      <c r="AQ127" s="75">
        <v>0</v>
      </c>
      <c r="AR127" s="74">
        <f t="shared" ref="AR127:AR158" si="117">0.5*AQ127</f>
        <v>0</v>
      </c>
      <c r="AS127" s="74">
        <f t="shared" ref="AS127:AS158" si="118">0.25*AQ127</f>
        <v>0</v>
      </c>
      <c r="AT127" s="74">
        <f t="shared" ref="AT127:AT158" si="119">0.25*AQ127</f>
        <v>0</v>
      </c>
      <c r="AU127" s="74">
        <v>0</v>
      </c>
      <c r="AV127" s="74">
        <v>0</v>
      </c>
      <c r="AW127" s="74">
        <v>0</v>
      </c>
      <c r="AX127" s="75">
        <v>0</v>
      </c>
      <c r="AY127" s="74">
        <f t="shared" si="59"/>
        <v>0</v>
      </c>
      <c r="AZ127" s="74">
        <f t="shared" si="60"/>
        <v>0</v>
      </c>
      <c r="BA127" s="74">
        <f t="shared" si="61"/>
        <v>0</v>
      </c>
      <c r="BB127" s="74">
        <v>0</v>
      </c>
      <c r="BC127" s="74">
        <f t="shared" si="62"/>
        <v>0</v>
      </c>
      <c r="BD127" s="74">
        <f t="shared" si="63"/>
        <v>0</v>
      </c>
      <c r="BE127" s="74">
        <f t="shared" si="64"/>
        <v>0</v>
      </c>
      <c r="BF127" s="75">
        <v>0.01</v>
      </c>
      <c r="BG127" s="74">
        <f t="shared" ref="BG127:BG158" si="120">0*BF127</f>
        <v>0</v>
      </c>
      <c r="BH127" s="74">
        <f t="shared" ref="BH127:BH158" si="121">0.55*BF127</f>
        <v>5.5000000000000005E-3</v>
      </c>
      <c r="BI127" s="74">
        <f t="shared" ref="BI127:BI158" si="122">0.45*BF127</f>
        <v>4.5000000000000005E-3</v>
      </c>
      <c r="BJ127" s="75">
        <v>0</v>
      </c>
      <c r="BK127" s="74">
        <f t="shared" ref="BK127:BK158" si="123">0*BJ127</f>
        <v>0</v>
      </c>
      <c r="BL127" s="74">
        <f t="shared" ref="BL127:BL158" si="124">0.55*BJ127</f>
        <v>0</v>
      </c>
      <c r="BM127" s="74">
        <f t="shared" ref="BM127:BM158" si="125">0.45*BJ127</f>
        <v>0</v>
      </c>
      <c r="BN127" s="74">
        <f t="shared" si="68"/>
        <v>0</v>
      </c>
      <c r="BO127" s="74">
        <f t="shared" si="69"/>
        <v>0.30549999999999999</v>
      </c>
      <c r="BP127" s="74">
        <f t="shared" si="70"/>
        <v>4.5000000000000005E-3</v>
      </c>
      <c r="BQ127" s="74">
        <f t="shared" si="71"/>
        <v>0.31</v>
      </c>
      <c r="BS127" s="74">
        <f t="shared" si="72"/>
        <v>0.31</v>
      </c>
      <c r="BT127" s="74">
        <f t="shared" si="73"/>
        <v>0</v>
      </c>
      <c r="BU127" s="74"/>
      <c r="BV127" s="77">
        <f t="shared" si="74"/>
        <v>0</v>
      </c>
      <c r="BW127" s="77">
        <f t="shared" si="75"/>
        <v>0.98548387096774193</v>
      </c>
      <c r="BX127" s="77">
        <f t="shared" si="76"/>
        <v>1.4516129032258067E-2</v>
      </c>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row>
    <row r="128" spans="1:140" x14ac:dyDescent="0.25">
      <c r="A128" s="87"/>
      <c r="B128" s="119">
        <v>125</v>
      </c>
      <c r="C128" s="88" t="s">
        <v>407</v>
      </c>
      <c r="D128" s="88" t="s">
        <v>121</v>
      </c>
      <c r="E128" s="73">
        <v>0</v>
      </c>
      <c r="F128" s="73">
        <v>0.3</v>
      </c>
      <c r="G128" s="73">
        <v>0</v>
      </c>
      <c r="H128" s="74">
        <v>0</v>
      </c>
      <c r="I128" s="74">
        <v>0</v>
      </c>
      <c r="J128" s="74">
        <v>0</v>
      </c>
      <c r="K128" s="75">
        <v>0</v>
      </c>
      <c r="L128" s="74">
        <f t="shared" si="104"/>
        <v>0</v>
      </c>
      <c r="M128" s="74">
        <f t="shared" si="105"/>
        <v>0</v>
      </c>
      <c r="N128" s="74">
        <v>0</v>
      </c>
      <c r="O128" s="74">
        <v>0</v>
      </c>
      <c r="P128" s="74">
        <v>0</v>
      </c>
      <c r="Q128" s="74">
        <v>14.33</v>
      </c>
      <c r="R128" s="74">
        <v>0</v>
      </c>
      <c r="S128" s="74">
        <v>0</v>
      </c>
      <c r="T128" s="74">
        <v>0</v>
      </c>
      <c r="U128" s="74">
        <v>0</v>
      </c>
      <c r="V128" s="74">
        <v>0</v>
      </c>
      <c r="W128" s="74">
        <v>0</v>
      </c>
      <c r="X128" s="74">
        <v>0</v>
      </c>
      <c r="Y128" s="74">
        <v>0</v>
      </c>
      <c r="Z128" s="74">
        <v>0</v>
      </c>
      <c r="AA128" s="74">
        <v>0</v>
      </c>
      <c r="AB128" s="74">
        <v>0</v>
      </c>
      <c r="AC128" s="74">
        <v>0</v>
      </c>
      <c r="AD128" s="74">
        <v>0</v>
      </c>
      <c r="AE128" s="75">
        <v>0</v>
      </c>
      <c r="AF128" s="74">
        <f t="shared" si="87"/>
        <v>0</v>
      </c>
      <c r="AG128" s="74">
        <f t="shared" si="106"/>
        <v>0</v>
      </c>
      <c r="AH128" s="74">
        <f t="shared" si="107"/>
        <v>0</v>
      </c>
      <c r="AI128" s="75">
        <v>0</v>
      </c>
      <c r="AJ128" s="74">
        <f t="shared" si="114"/>
        <v>0</v>
      </c>
      <c r="AK128" s="74">
        <f t="shared" si="115"/>
        <v>0</v>
      </c>
      <c r="AL128" s="74">
        <f t="shared" si="116"/>
        <v>0</v>
      </c>
      <c r="AM128" s="75">
        <v>0</v>
      </c>
      <c r="AN128" s="74">
        <f t="shared" si="53"/>
        <v>0</v>
      </c>
      <c r="AO128" s="74">
        <f t="shared" si="54"/>
        <v>0</v>
      </c>
      <c r="AP128" s="74">
        <f t="shared" si="55"/>
        <v>0</v>
      </c>
      <c r="AQ128" s="75">
        <v>0</v>
      </c>
      <c r="AR128" s="74">
        <f t="shared" si="117"/>
        <v>0</v>
      </c>
      <c r="AS128" s="74">
        <f t="shared" si="118"/>
        <v>0</v>
      </c>
      <c r="AT128" s="74">
        <f t="shared" si="119"/>
        <v>0</v>
      </c>
      <c r="AU128" s="74">
        <v>0</v>
      </c>
      <c r="AV128" s="74">
        <v>0</v>
      </c>
      <c r="AW128" s="74">
        <v>0</v>
      </c>
      <c r="AX128" s="75">
        <v>0</v>
      </c>
      <c r="AY128" s="74">
        <f t="shared" si="59"/>
        <v>0</v>
      </c>
      <c r="AZ128" s="74">
        <f t="shared" si="60"/>
        <v>0</v>
      </c>
      <c r="BA128" s="74">
        <f t="shared" si="61"/>
        <v>0</v>
      </c>
      <c r="BB128" s="74">
        <v>0</v>
      </c>
      <c r="BC128" s="74">
        <f t="shared" si="62"/>
        <v>0</v>
      </c>
      <c r="BD128" s="74">
        <f t="shared" si="63"/>
        <v>0</v>
      </c>
      <c r="BE128" s="74">
        <f t="shared" si="64"/>
        <v>0</v>
      </c>
      <c r="BF128" s="75">
        <v>0.3</v>
      </c>
      <c r="BG128" s="74">
        <f t="shared" si="120"/>
        <v>0</v>
      </c>
      <c r="BH128" s="74">
        <f t="shared" si="121"/>
        <v>0.16500000000000001</v>
      </c>
      <c r="BI128" s="74">
        <f t="shared" si="122"/>
        <v>0.13500000000000001</v>
      </c>
      <c r="BJ128" s="75">
        <v>0</v>
      </c>
      <c r="BK128" s="74">
        <f t="shared" si="123"/>
        <v>0</v>
      </c>
      <c r="BL128" s="74">
        <f t="shared" si="124"/>
        <v>0</v>
      </c>
      <c r="BM128" s="74">
        <f t="shared" si="125"/>
        <v>0</v>
      </c>
      <c r="BN128" s="74">
        <f t="shared" si="68"/>
        <v>0</v>
      </c>
      <c r="BO128" s="74">
        <f t="shared" si="69"/>
        <v>14.494999999999999</v>
      </c>
      <c r="BP128" s="74">
        <f t="shared" si="70"/>
        <v>0.435</v>
      </c>
      <c r="BQ128" s="74">
        <f t="shared" si="71"/>
        <v>14.93</v>
      </c>
      <c r="BS128" s="74">
        <f t="shared" si="72"/>
        <v>14.930000000000001</v>
      </c>
      <c r="BT128" s="74">
        <f t="shared" si="73"/>
        <v>0</v>
      </c>
      <c r="BU128" s="74"/>
      <c r="BV128" s="77">
        <f t="shared" si="74"/>
        <v>0</v>
      </c>
      <c r="BW128" s="77">
        <f t="shared" si="75"/>
        <v>0.97086403215003347</v>
      </c>
      <c r="BX128" s="77">
        <f t="shared" si="76"/>
        <v>2.9135967849966509E-2</v>
      </c>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c r="EH128" s="78"/>
      <c r="EI128" s="78"/>
      <c r="EJ128" s="78"/>
    </row>
    <row r="129" spans="1:140" x14ac:dyDescent="0.25">
      <c r="A129" s="108" t="s">
        <v>582</v>
      </c>
      <c r="B129" s="120">
        <v>126</v>
      </c>
      <c r="C129" s="81" t="s">
        <v>398</v>
      </c>
      <c r="D129" s="81" t="s">
        <v>291</v>
      </c>
      <c r="E129" s="82">
        <v>0</v>
      </c>
      <c r="F129" s="82">
        <v>0</v>
      </c>
      <c r="G129" s="82">
        <v>0</v>
      </c>
      <c r="H129" s="83">
        <v>0</v>
      </c>
      <c r="I129" s="83">
        <v>0</v>
      </c>
      <c r="J129" s="83">
        <v>0</v>
      </c>
      <c r="K129" s="84">
        <v>0</v>
      </c>
      <c r="L129" s="83">
        <f t="shared" si="104"/>
        <v>0</v>
      </c>
      <c r="M129" s="83">
        <f t="shared" si="105"/>
        <v>0</v>
      </c>
      <c r="N129" s="83">
        <v>0</v>
      </c>
      <c r="O129" s="83">
        <v>0</v>
      </c>
      <c r="P129" s="83">
        <v>0</v>
      </c>
      <c r="Q129" s="83">
        <v>0</v>
      </c>
      <c r="R129" s="83">
        <v>0</v>
      </c>
      <c r="S129" s="83">
        <v>0</v>
      </c>
      <c r="T129" s="83">
        <v>0</v>
      </c>
      <c r="U129" s="83">
        <v>0</v>
      </c>
      <c r="V129" s="83">
        <v>0</v>
      </c>
      <c r="W129" s="83">
        <v>0</v>
      </c>
      <c r="X129" s="83">
        <v>0</v>
      </c>
      <c r="Y129" s="83">
        <v>0</v>
      </c>
      <c r="Z129" s="83">
        <v>0</v>
      </c>
      <c r="AA129" s="83">
        <v>0</v>
      </c>
      <c r="AB129" s="83">
        <v>0</v>
      </c>
      <c r="AC129" s="83">
        <v>0</v>
      </c>
      <c r="AD129" s="83">
        <v>0</v>
      </c>
      <c r="AE129" s="84">
        <v>0</v>
      </c>
      <c r="AF129" s="83">
        <f t="shared" si="87"/>
        <v>0</v>
      </c>
      <c r="AG129" s="83">
        <f t="shared" si="106"/>
        <v>0</v>
      </c>
      <c r="AH129" s="83">
        <f t="shared" si="107"/>
        <v>0</v>
      </c>
      <c r="AI129" s="84">
        <v>0</v>
      </c>
      <c r="AJ129" s="83">
        <f t="shared" si="114"/>
        <v>0</v>
      </c>
      <c r="AK129" s="83">
        <f t="shared" si="115"/>
        <v>0</v>
      </c>
      <c r="AL129" s="83">
        <f t="shared" si="116"/>
        <v>0</v>
      </c>
      <c r="AM129" s="84">
        <v>0</v>
      </c>
      <c r="AN129" s="83">
        <f t="shared" si="53"/>
        <v>0</v>
      </c>
      <c r="AO129" s="83">
        <f t="shared" si="54"/>
        <v>0</v>
      </c>
      <c r="AP129" s="83">
        <f t="shared" si="55"/>
        <v>0</v>
      </c>
      <c r="AQ129" s="84">
        <v>0</v>
      </c>
      <c r="AR129" s="83">
        <f t="shared" si="117"/>
        <v>0</v>
      </c>
      <c r="AS129" s="83">
        <f t="shared" si="118"/>
        <v>0</v>
      </c>
      <c r="AT129" s="83">
        <f t="shared" si="119"/>
        <v>0</v>
      </c>
      <c r="AU129" s="83">
        <v>0</v>
      </c>
      <c r="AV129" s="83">
        <v>0</v>
      </c>
      <c r="AW129" s="83">
        <v>0</v>
      </c>
      <c r="AX129" s="84">
        <v>0</v>
      </c>
      <c r="AY129" s="83">
        <f t="shared" si="59"/>
        <v>0</v>
      </c>
      <c r="AZ129" s="83">
        <f t="shared" si="60"/>
        <v>0</v>
      </c>
      <c r="BA129" s="83">
        <f t="shared" si="61"/>
        <v>0</v>
      </c>
      <c r="BB129" s="83">
        <v>0</v>
      </c>
      <c r="BC129" s="83">
        <f t="shared" si="62"/>
        <v>0</v>
      </c>
      <c r="BD129" s="83">
        <f t="shared" si="63"/>
        <v>0</v>
      </c>
      <c r="BE129" s="83">
        <f t="shared" si="64"/>
        <v>0</v>
      </c>
      <c r="BF129" s="84">
        <v>0</v>
      </c>
      <c r="BG129" s="83">
        <f t="shared" si="120"/>
        <v>0</v>
      </c>
      <c r="BH129" s="83">
        <f t="shared" si="121"/>
        <v>0</v>
      </c>
      <c r="BI129" s="83">
        <f t="shared" si="122"/>
        <v>0</v>
      </c>
      <c r="BJ129" s="84">
        <v>0</v>
      </c>
      <c r="BK129" s="83">
        <f t="shared" si="123"/>
        <v>0</v>
      </c>
      <c r="BL129" s="83">
        <f t="shared" si="124"/>
        <v>0</v>
      </c>
      <c r="BM129" s="83">
        <f t="shared" si="125"/>
        <v>0</v>
      </c>
      <c r="BN129" s="83">
        <f t="shared" si="68"/>
        <v>0</v>
      </c>
      <c r="BO129" s="83">
        <f t="shared" si="69"/>
        <v>0</v>
      </c>
      <c r="BP129" s="83">
        <f t="shared" si="70"/>
        <v>0</v>
      </c>
      <c r="BQ129" s="83">
        <f t="shared" si="71"/>
        <v>0</v>
      </c>
      <c r="BR129" s="85"/>
      <c r="BS129" s="83">
        <f t="shared" si="72"/>
        <v>0</v>
      </c>
      <c r="BT129" s="83">
        <f t="shared" si="73"/>
        <v>0</v>
      </c>
      <c r="BU129" s="83"/>
      <c r="BV129" s="86">
        <f t="shared" si="74"/>
        <v>0</v>
      </c>
      <c r="BW129" s="86">
        <f t="shared" si="75"/>
        <v>0</v>
      </c>
      <c r="BX129" s="86">
        <f t="shared" si="76"/>
        <v>0</v>
      </c>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c r="DQ129" s="78"/>
      <c r="DR129" s="78"/>
      <c r="DS129" s="78"/>
      <c r="DT129" s="78"/>
      <c r="DU129" s="78"/>
      <c r="DV129" s="78"/>
      <c r="DW129" s="78"/>
      <c r="DX129" s="78"/>
      <c r="DY129" s="78"/>
      <c r="DZ129" s="78"/>
      <c r="EA129" s="78"/>
      <c r="EB129" s="78"/>
      <c r="EC129" s="78"/>
      <c r="ED129" s="78"/>
      <c r="EE129" s="78"/>
      <c r="EF129" s="78"/>
      <c r="EG129" s="78"/>
      <c r="EH129" s="78"/>
      <c r="EI129" s="78"/>
      <c r="EJ129" s="78"/>
    </row>
    <row r="130" spans="1:140" x14ac:dyDescent="0.25">
      <c r="A130" s="72"/>
      <c r="B130" s="119">
        <v>127</v>
      </c>
      <c r="C130" s="88" t="s">
        <v>398</v>
      </c>
      <c r="D130" s="88" t="s">
        <v>292</v>
      </c>
      <c r="E130" s="73">
        <v>0</v>
      </c>
      <c r="F130" s="73">
        <v>4.7058823529411764E-2</v>
      </c>
      <c r="G130" s="73">
        <v>0</v>
      </c>
      <c r="H130" s="74">
        <v>0</v>
      </c>
      <c r="I130" s="74">
        <v>0</v>
      </c>
      <c r="J130" s="74">
        <v>0</v>
      </c>
      <c r="K130" s="75">
        <v>0</v>
      </c>
      <c r="L130" s="74">
        <f t="shared" si="104"/>
        <v>0</v>
      </c>
      <c r="M130" s="74">
        <f t="shared" si="105"/>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5">
        <v>0</v>
      </c>
      <c r="AF130" s="74">
        <f t="shared" si="87"/>
        <v>0</v>
      </c>
      <c r="AG130" s="74">
        <f t="shared" si="106"/>
        <v>0</v>
      </c>
      <c r="AH130" s="74">
        <f t="shared" si="107"/>
        <v>0</v>
      </c>
      <c r="AI130" s="75">
        <v>0</v>
      </c>
      <c r="AJ130" s="74">
        <f t="shared" si="114"/>
        <v>0</v>
      </c>
      <c r="AK130" s="74">
        <f t="shared" si="115"/>
        <v>0</v>
      </c>
      <c r="AL130" s="74">
        <f t="shared" si="116"/>
        <v>0</v>
      </c>
      <c r="AM130" s="75">
        <v>0</v>
      </c>
      <c r="AN130" s="74">
        <f t="shared" si="53"/>
        <v>0</v>
      </c>
      <c r="AO130" s="74">
        <f t="shared" si="54"/>
        <v>0</v>
      </c>
      <c r="AP130" s="74">
        <f t="shared" si="55"/>
        <v>0</v>
      </c>
      <c r="AQ130" s="75">
        <v>0</v>
      </c>
      <c r="AR130" s="74">
        <f t="shared" si="117"/>
        <v>0</v>
      </c>
      <c r="AS130" s="74">
        <f t="shared" si="118"/>
        <v>0</v>
      </c>
      <c r="AT130" s="74">
        <f t="shared" si="119"/>
        <v>0</v>
      </c>
      <c r="AU130" s="74">
        <v>0</v>
      </c>
      <c r="AV130" s="74">
        <v>0</v>
      </c>
      <c r="AW130" s="74">
        <v>6.1529411764705886</v>
      </c>
      <c r="AX130" s="75">
        <v>0</v>
      </c>
      <c r="AY130" s="74">
        <f t="shared" si="59"/>
        <v>0</v>
      </c>
      <c r="AZ130" s="74">
        <f t="shared" si="60"/>
        <v>0</v>
      </c>
      <c r="BA130" s="74">
        <f t="shared" si="61"/>
        <v>0</v>
      </c>
      <c r="BB130" s="74">
        <v>0</v>
      </c>
      <c r="BC130" s="74">
        <f t="shared" si="62"/>
        <v>0</v>
      </c>
      <c r="BD130" s="74">
        <f t="shared" si="63"/>
        <v>0</v>
      </c>
      <c r="BE130" s="74">
        <f t="shared" si="64"/>
        <v>0</v>
      </c>
      <c r="BF130" s="75">
        <v>0.13919999999999999</v>
      </c>
      <c r="BG130" s="74">
        <f t="shared" si="120"/>
        <v>0</v>
      </c>
      <c r="BH130" s="74">
        <f t="shared" si="121"/>
        <v>7.6560000000000003E-2</v>
      </c>
      <c r="BI130" s="74">
        <f t="shared" si="122"/>
        <v>6.2640000000000001E-2</v>
      </c>
      <c r="BJ130" s="75">
        <v>0</v>
      </c>
      <c r="BK130" s="74">
        <f t="shared" si="123"/>
        <v>0</v>
      </c>
      <c r="BL130" s="74">
        <f t="shared" si="124"/>
        <v>0</v>
      </c>
      <c r="BM130" s="74">
        <f t="shared" si="125"/>
        <v>0</v>
      </c>
      <c r="BN130" s="74">
        <f t="shared" si="68"/>
        <v>0</v>
      </c>
      <c r="BO130" s="74">
        <f t="shared" si="69"/>
        <v>6.2295011764705883</v>
      </c>
      <c r="BP130" s="74">
        <f t="shared" si="70"/>
        <v>0.10969882352941177</v>
      </c>
      <c r="BQ130" s="74">
        <f t="shared" si="71"/>
        <v>6.3391999999999999</v>
      </c>
      <c r="BS130" s="74">
        <f t="shared" si="72"/>
        <v>6.3391999999999999</v>
      </c>
      <c r="BT130" s="74">
        <f t="shared" si="73"/>
        <v>0</v>
      </c>
      <c r="BU130" s="74"/>
      <c r="BV130" s="77">
        <f t="shared" si="74"/>
        <v>0</v>
      </c>
      <c r="BW130" s="77">
        <f t="shared" si="75"/>
        <v>0.98269516287080205</v>
      </c>
      <c r="BX130" s="77">
        <f t="shared" si="76"/>
        <v>1.7304837129197968E-2</v>
      </c>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c r="DT130" s="78"/>
      <c r="DU130" s="78"/>
      <c r="DV130" s="78"/>
      <c r="DW130" s="78"/>
      <c r="DX130" s="78"/>
      <c r="DY130" s="78"/>
      <c r="DZ130" s="78"/>
      <c r="EA130" s="78"/>
      <c r="EB130" s="78"/>
      <c r="EC130" s="78"/>
      <c r="ED130" s="78"/>
      <c r="EE130" s="78"/>
      <c r="EF130" s="78"/>
      <c r="EG130" s="78"/>
      <c r="EH130" s="78"/>
      <c r="EI130" s="78"/>
      <c r="EJ130" s="78"/>
    </row>
    <row r="131" spans="1:140" x14ac:dyDescent="0.25">
      <c r="A131" s="87"/>
      <c r="B131" s="119">
        <v>128</v>
      </c>
      <c r="C131" s="88" t="s">
        <v>621</v>
      </c>
      <c r="D131" s="88" t="s">
        <v>122</v>
      </c>
      <c r="E131" s="73">
        <v>0</v>
      </c>
      <c r="F131" s="73">
        <v>4.2</v>
      </c>
      <c r="G131" s="73">
        <v>0</v>
      </c>
      <c r="H131" s="74">
        <v>0</v>
      </c>
      <c r="I131" s="74">
        <v>0</v>
      </c>
      <c r="J131" s="74">
        <v>0</v>
      </c>
      <c r="K131" s="75">
        <v>0</v>
      </c>
      <c r="L131" s="74">
        <f t="shared" si="104"/>
        <v>0</v>
      </c>
      <c r="M131" s="74">
        <f t="shared" si="105"/>
        <v>0</v>
      </c>
      <c r="N131" s="74">
        <v>0</v>
      </c>
      <c r="O131" s="74">
        <v>0</v>
      </c>
      <c r="P131" s="74">
        <v>0</v>
      </c>
      <c r="Q131" s="74">
        <v>35</v>
      </c>
      <c r="R131" s="74">
        <v>0</v>
      </c>
      <c r="S131" s="74">
        <v>3</v>
      </c>
      <c r="T131" s="74">
        <v>0</v>
      </c>
      <c r="U131" s="74">
        <v>0</v>
      </c>
      <c r="V131" s="74">
        <v>0</v>
      </c>
      <c r="W131" s="74">
        <v>0</v>
      </c>
      <c r="X131" s="74">
        <v>0</v>
      </c>
      <c r="Y131" s="74">
        <v>0</v>
      </c>
      <c r="Z131" s="74">
        <v>0</v>
      </c>
      <c r="AA131" s="74">
        <v>0</v>
      </c>
      <c r="AB131" s="74">
        <v>0</v>
      </c>
      <c r="AC131" s="74">
        <v>0</v>
      </c>
      <c r="AD131" s="74">
        <v>0</v>
      </c>
      <c r="AE131" s="75">
        <v>0</v>
      </c>
      <c r="AF131" s="74">
        <f t="shared" si="87"/>
        <v>0</v>
      </c>
      <c r="AG131" s="74">
        <f t="shared" si="106"/>
        <v>0</v>
      </c>
      <c r="AH131" s="74">
        <f t="shared" si="107"/>
        <v>0</v>
      </c>
      <c r="AI131" s="75">
        <v>0</v>
      </c>
      <c r="AJ131" s="74">
        <f t="shared" si="114"/>
        <v>0</v>
      </c>
      <c r="AK131" s="74">
        <f t="shared" si="115"/>
        <v>0</v>
      </c>
      <c r="AL131" s="74">
        <f t="shared" si="116"/>
        <v>0</v>
      </c>
      <c r="AM131" s="75">
        <v>0</v>
      </c>
      <c r="AN131" s="74">
        <f t="shared" si="53"/>
        <v>0</v>
      </c>
      <c r="AO131" s="74">
        <f t="shared" si="54"/>
        <v>0</v>
      </c>
      <c r="AP131" s="74">
        <f t="shared" si="55"/>
        <v>0</v>
      </c>
      <c r="AQ131" s="75">
        <v>0</v>
      </c>
      <c r="AR131" s="74">
        <f t="shared" si="117"/>
        <v>0</v>
      </c>
      <c r="AS131" s="74">
        <f t="shared" si="118"/>
        <v>0</v>
      </c>
      <c r="AT131" s="74">
        <f t="shared" si="119"/>
        <v>0</v>
      </c>
      <c r="AU131" s="74">
        <v>0</v>
      </c>
      <c r="AV131" s="74">
        <v>0</v>
      </c>
      <c r="AW131" s="74">
        <v>0</v>
      </c>
      <c r="AX131" s="75">
        <v>0</v>
      </c>
      <c r="AY131" s="74">
        <f t="shared" si="59"/>
        <v>0</v>
      </c>
      <c r="AZ131" s="74">
        <f t="shared" si="60"/>
        <v>0</v>
      </c>
      <c r="BA131" s="74">
        <f t="shared" si="61"/>
        <v>0</v>
      </c>
      <c r="BB131" s="74">
        <v>0</v>
      </c>
      <c r="BC131" s="74">
        <f t="shared" si="62"/>
        <v>0</v>
      </c>
      <c r="BD131" s="74">
        <f t="shared" si="63"/>
        <v>0</v>
      </c>
      <c r="BE131" s="74">
        <f t="shared" si="64"/>
        <v>0</v>
      </c>
      <c r="BF131" s="75">
        <v>0.7</v>
      </c>
      <c r="BG131" s="74">
        <f t="shared" si="120"/>
        <v>0</v>
      </c>
      <c r="BH131" s="74">
        <f t="shared" si="121"/>
        <v>0.38500000000000001</v>
      </c>
      <c r="BI131" s="74">
        <f t="shared" si="122"/>
        <v>0.315</v>
      </c>
      <c r="BJ131" s="75">
        <v>0</v>
      </c>
      <c r="BK131" s="74">
        <f t="shared" si="123"/>
        <v>0</v>
      </c>
      <c r="BL131" s="74">
        <f t="shared" si="124"/>
        <v>0</v>
      </c>
      <c r="BM131" s="74">
        <f t="shared" si="125"/>
        <v>0</v>
      </c>
      <c r="BN131" s="74">
        <f t="shared" si="68"/>
        <v>0</v>
      </c>
      <c r="BO131" s="74">
        <f t="shared" si="69"/>
        <v>38.384999999999998</v>
      </c>
      <c r="BP131" s="74">
        <f t="shared" si="70"/>
        <v>4.5150000000000006</v>
      </c>
      <c r="BQ131" s="74">
        <f t="shared" si="71"/>
        <v>42.9</v>
      </c>
      <c r="BS131" s="74">
        <f t="shared" si="72"/>
        <v>42.900000000000006</v>
      </c>
      <c r="BT131" s="74">
        <f t="shared" si="73"/>
        <v>0</v>
      </c>
      <c r="BU131" s="74"/>
      <c r="BV131" s="77">
        <f t="shared" si="74"/>
        <v>0</v>
      </c>
      <c r="BW131" s="77">
        <f t="shared" si="75"/>
        <v>0.89475524475524471</v>
      </c>
      <c r="BX131" s="77">
        <f t="shared" si="76"/>
        <v>0.10524475524475527</v>
      </c>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c r="DT131" s="78"/>
      <c r="DU131" s="78"/>
      <c r="DV131" s="78"/>
      <c r="DW131" s="78"/>
      <c r="DX131" s="78"/>
      <c r="DY131" s="78"/>
      <c r="DZ131" s="78"/>
      <c r="EA131" s="78"/>
      <c r="EB131" s="78"/>
      <c r="EC131" s="78"/>
      <c r="ED131" s="78"/>
      <c r="EE131" s="78"/>
      <c r="EF131" s="78"/>
      <c r="EG131" s="78"/>
      <c r="EH131" s="78"/>
      <c r="EI131" s="78"/>
      <c r="EJ131" s="78"/>
    </row>
    <row r="132" spans="1:140" x14ac:dyDescent="0.25">
      <c r="A132" s="87"/>
      <c r="B132" s="119">
        <v>129</v>
      </c>
      <c r="C132" s="88" t="s">
        <v>406</v>
      </c>
      <c r="D132" s="88" t="s">
        <v>408</v>
      </c>
      <c r="E132" s="73">
        <v>0</v>
      </c>
      <c r="F132" s="73">
        <v>0.03</v>
      </c>
      <c r="G132" s="73">
        <v>0</v>
      </c>
      <c r="H132" s="74">
        <v>0</v>
      </c>
      <c r="I132" s="74">
        <v>0</v>
      </c>
      <c r="J132" s="74">
        <v>0</v>
      </c>
      <c r="K132" s="75">
        <v>0</v>
      </c>
      <c r="L132" s="74">
        <f t="shared" si="104"/>
        <v>0</v>
      </c>
      <c r="M132" s="74">
        <f t="shared" si="105"/>
        <v>0</v>
      </c>
      <c r="N132" s="74">
        <v>0</v>
      </c>
      <c r="O132" s="74">
        <v>0</v>
      </c>
      <c r="P132" s="74">
        <v>0</v>
      </c>
      <c r="Q132" s="74">
        <v>0</v>
      </c>
      <c r="R132" s="74">
        <v>0</v>
      </c>
      <c r="S132" s="74">
        <v>0</v>
      </c>
      <c r="T132" s="74">
        <v>0</v>
      </c>
      <c r="U132" s="74">
        <v>0</v>
      </c>
      <c r="V132" s="74">
        <v>0</v>
      </c>
      <c r="W132" s="74">
        <v>2.2447058823529411</v>
      </c>
      <c r="X132" s="74">
        <v>0</v>
      </c>
      <c r="Y132" s="74">
        <v>0</v>
      </c>
      <c r="Z132" s="74">
        <v>0</v>
      </c>
      <c r="AA132" s="74">
        <v>0</v>
      </c>
      <c r="AB132" s="74">
        <v>0</v>
      </c>
      <c r="AC132" s="74">
        <v>0</v>
      </c>
      <c r="AD132" s="74">
        <v>0</v>
      </c>
      <c r="AE132" s="75">
        <v>0</v>
      </c>
      <c r="AF132" s="74">
        <f t="shared" si="87"/>
        <v>0</v>
      </c>
      <c r="AG132" s="74">
        <f t="shared" si="106"/>
        <v>0</v>
      </c>
      <c r="AH132" s="74">
        <f t="shared" si="107"/>
        <v>0</v>
      </c>
      <c r="AI132" s="75">
        <v>0</v>
      </c>
      <c r="AJ132" s="74">
        <f t="shared" si="114"/>
        <v>0</v>
      </c>
      <c r="AK132" s="74">
        <f t="shared" si="115"/>
        <v>0</v>
      </c>
      <c r="AL132" s="74">
        <f t="shared" si="116"/>
        <v>0</v>
      </c>
      <c r="AM132" s="75">
        <v>0</v>
      </c>
      <c r="AN132" s="74">
        <f t="shared" si="53"/>
        <v>0</v>
      </c>
      <c r="AO132" s="74">
        <f t="shared" si="54"/>
        <v>0</v>
      </c>
      <c r="AP132" s="74">
        <f t="shared" si="55"/>
        <v>0</v>
      </c>
      <c r="AQ132" s="75">
        <v>0</v>
      </c>
      <c r="AR132" s="74">
        <f t="shared" si="117"/>
        <v>0</v>
      </c>
      <c r="AS132" s="74">
        <f t="shared" si="118"/>
        <v>0</v>
      </c>
      <c r="AT132" s="74">
        <f t="shared" si="119"/>
        <v>0</v>
      </c>
      <c r="AU132" s="74">
        <v>0</v>
      </c>
      <c r="AV132" s="74">
        <v>0</v>
      </c>
      <c r="AW132" s="74">
        <v>0</v>
      </c>
      <c r="AX132" s="75">
        <v>0</v>
      </c>
      <c r="AY132" s="74">
        <f t="shared" si="59"/>
        <v>0</v>
      </c>
      <c r="AZ132" s="74">
        <f t="shared" si="60"/>
        <v>0</v>
      </c>
      <c r="BA132" s="74">
        <f t="shared" si="61"/>
        <v>0</v>
      </c>
      <c r="BB132" s="74">
        <v>0</v>
      </c>
      <c r="BC132" s="74">
        <f t="shared" si="62"/>
        <v>0</v>
      </c>
      <c r="BD132" s="74">
        <f t="shared" si="63"/>
        <v>0</v>
      </c>
      <c r="BE132" s="74">
        <f t="shared" si="64"/>
        <v>0</v>
      </c>
      <c r="BF132" s="75">
        <v>0.1</v>
      </c>
      <c r="BG132" s="74">
        <f t="shared" si="120"/>
        <v>0</v>
      </c>
      <c r="BH132" s="74">
        <f t="shared" si="121"/>
        <v>5.5000000000000007E-2</v>
      </c>
      <c r="BI132" s="74">
        <f t="shared" si="122"/>
        <v>4.5000000000000005E-2</v>
      </c>
      <c r="BJ132" s="75">
        <v>0</v>
      </c>
      <c r="BK132" s="74">
        <f t="shared" si="123"/>
        <v>0</v>
      </c>
      <c r="BL132" s="74">
        <f t="shared" si="124"/>
        <v>0</v>
      </c>
      <c r="BM132" s="74">
        <f t="shared" si="125"/>
        <v>0</v>
      </c>
      <c r="BN132" s="74">
        <f t="shared" si="68"/>
        <v>0</v>
      </c>
      <c r="BO132" s="74">
        <f t="shared" si="69"/>
        <v>2.2997058823529413</v>
      </c>
      <c r="BP132" s="74">
        <f t="shared" si="70"/>
        <v>7.5000000000000011E-2</v>
      </c>
      <c r="BQ132" s="74">
        <f t="shared" si="71"/>
        <v>2.3747058823529414</v>
      </c>
      <c r="BS132" s="74">
        <f t="shared" si="72"/>
        <v>2.374705882352941</v>
      </c>
      <c r="BT132" s="74">
        <f t="shared" si="73"/>
        <v>0</v>
      </c>
      <c r="BU132" s="74"/>
      <c r="BV132" s="77">
        <f t="shared" si="74"/>
        <v>0</v>
      </c>
      <c r="BW132" s="77">
        <f t="shared" si="75"/>
        <v>0.96841714144166458</v>
      </c>
      <c r="BX132" s="77">
        <f t="shared" si="76"/>
        <v>3.1582858558335397E-2</v>
      </c>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c r="DQ132" s="78"/>
      <c r="DR132" s="78"/>
      <c r="DS132" s="78"/>
      <c r="DT132" s="78"/>
      <c r="DU132" s="78"/>
      <c r="DV132" s="78"/>
      <c r="DW132" s="78"/>
      <c r="DX132" s="78"/>
      <c r="DY132" s="78"/>
      <c r="DZ132" s="78"/>
      <c r="EA132" s="78"/>
      <c r="EB132" s="78"/>
      <c r="EC132" s="78"/>
      <c r="ED132" s="78"/>
      <c r="EE132" s="78"/>
      <c r="EF132" s="78"/>
      <c r="EG132" s="78"/>
      <c r="EH132" s="78"/>
      <c r="EI132" s="78"/>
      <c r="EJ132" s="78"/>
    </row>
    <row r="133" spans="1:140" x14ac:dyDescent="0.25">
      <c r="A133" s="72"/>
      <c r="B133" s="89">
        <v>130</v>
      </c>
      <c r="C133" s="90" t="s">
        <v>587</v>
      </c>
      <c r="D133" s="90" t="s">
        <v>123</v>
      </c>
      <c r="E133" s="91">
        <v>0</v>
      </c>
      <c r="F133" s="91">
        <v>0</v>
      </c>
      <c r="G133" s="91">
        <v>0</v>
      </c>
      <c r="H133" s="92">
        <v>0.13</v>
      </c>
      <c r="I133" s="92">
        <v>0</v>
      </c>
      <c r="J133" s="92">
        <v>0</v>
      </c>
      <c r="K133" s="93">
        <v>0</v>
      </c>
      <c r="L133" s="92">
        <f t="shared" si="104"/>
        <v>0</v>
      </c>
      <c r="M133" s="92">
        <f t="shared" si="105"/>
        <v>0</v>
      </c>
      <c r="N133" s="92">
        <v>0</v>
      </c>
      <c r="O133" s="92">
        <v>0</v>
      </c>
      <c r="P133" s="92">
        <v>0</v>
      </c>
      <c r="Q133" s="92">
        <v>0</v>
      </c>
      <c r="R133" s="92">
        <v>0</v>
      </c>
      <c r="S133" s="92">
        <v>99</v>
      </c>
      <c r="T133" s="92">
        <v>0</v>
      </c>
      <c r="U133" s="92">
        <v>0</v>
      </c>
      <c r="V133" s="92">
        <v>0</v>
      </c>
      <c r="W133" s="92">
        <v>0</v>
      </c>
      <c r="X133" s="92">
        <v>0</v>
      </c>
      <c r="Y133" s="92">
        <v>0</v>
      </c>
      <c r="Z133" s="92">
        <v>0</v>
      </c>
      <c r="AA133" s="92">
        <v>0</v>
      </c>
      <c r="AB133" s="92">
        <v>0</v>
      </c>
      <c r="AC133" s="92">
        <v>0</v>
      </c>
      <c r="AD133" s="92">
        <v>0</v>
      </c>
      <c r="AE133" s="93">
        <v>11.2</v>
      </c>
      <c r="AF133" s="92">
        <f t="shared" ref="AF133:AF164" si="126">0*AE133</f>
        <v>0</v>
      </c>
      <c r="AG133" s="92">
        <f t="shared" si="106"/>
        <v>0</v>
      </c>
      <c r="AH133" s="92">
        <f t="shared" si="107"/>
        <v>11.2</v>
      </c>
      <c r="AI133" s="93">
        <v>0</v>
      </c>
      <c r="AJ133" s="92">
        <f t="shared" si="114"/>
        <v>0</v>
      </c>
      <c r="AK133" s="92">
        <f t="shared" si="115"/>
        <v>0</v>
      </c>
      <c r="AL133" s="92">
        <f t="shared" si="116"/>
        <v>0</v>
      </c>
      <c r="AM133" s="93">
        <v>7.69</v>
      </c>
      <c r="AN133" s="92">
        <f t="shared" ref="AN133:AN196" si="127">0*AM133</f>
        <v>0</v>
      </c>
      <c r="AO133" s="92">
        <f t="shared" ref="AO133:AO196" si="128">0.55*AM133</f>
        <v>4.2295000000000007</v>
      </c>
      <c r="AP133" s="92">
        <f t="shared" ref="AP133:AP196" si="129">0.45*AM133</f>
        <v>3.4605000000000001</v>
      </c>
      <c r="AQ133" s="93">
        <v>28</v>
      </c>
      <c r="AR133" s="92">
        <f t="shared" si="117"/>
        <v>14</v>
      </c>
      <c r="AS133" s="92">
        <f t="shared" si="118"/>
        <v>7</v>
      </c>
      <c r="AT133" s="92">
        <f t="shared" si="119"/>
        <v>7</v>
      </c>
      <c r="AU133" s="92">
        <v>0</v>
      </c>
      <c r="AV133" s="92">
        <v>0</v>
      </c>
      <c r="AW133" s="92">
        <v>0</v>
      </c>
      <c r="AX133" s="93">
        <v>0</v>
      </c>
      <c r="AY133" s="92">
        <f t="shared" ref="AY133:AY196" si="130">0*AX133</f>
        <v>0</v>
      </c>
      <c r="AZ133" s="92">
        <f t="shared" ref="AZ133:AZ196" si="131">0.55*AX133</f>
        <v>0</v>
      </c>
      <c r="BA133" s="92">
        <f t="shared" ref="BA133:BA196" si="132">0.45*AX133</f>
        <v>0</v>
      </c>
      <c r="BB133" s="92">
        <v>0</v>
      </c>
      <c r="BC133" s="74">
        <f t="shared" ref="BC133:BC196" si="133">BB133*0</f>
        <v>0</v>
      </c>
      <c r="BD133" s="74">
        <f t="shared" ref="BD133:BD196" si="134">BB133*0</f>
        <v>0</v>
      </c>
      <c r="BE133" s="74">
        <f t="shared" ref="BE133:BE196" si="135">1*BB133</f>
        <v>0</v>
      </c>
      <c r="BF133" s="93">
        <v>2.09</v>
      </c>
      <c r="BG133" s="92">
        <f t="shared" si="120"/>
        <v>0</v>
      </c>
      <c r="BH133" s="92">
        <f t="shared" si="121"/>
        <v>1.1495</v>
      </c>
      <c r="BI133" s="92">
        <f t="shared" si="122"/>
        <v>0.9405</v>
      </c>
      <c r="BJ133" s="93">
        <v>0.41897506925207767</v>
      </c>
      <c r="BK133" s="92">
        <f t="shared" si="123"/>
        <v>0</v>
      </c>
      <c r="BL133" s="92">
        <f t="shared" si="124"/>
        <v>0.23043628808864275</v>
      </c>
      <c r="BM133" s="92">
        <f t="shared" si="125"/>
        <v>0.18853878116343495</v>
      </c>
      <c r="BN133" s="74">
        <f t="shared" ref="BN133:BN196" si="136">AF133+AJ133+AN133+AR133+AY133+BC133+BG133+BK133</f>
        <v>14</v>
      </c>
      <c r="BO133" s="74">
        <f t="shared" ref="BO133:BO196" si="137">L133+O133+P133+Q133+R133+S133+T133+U133+V133+W133+X133+Y133+Z133+AA133+AB133+AG133+AK133+AO133+AS133+AW133+AZ133+BD133+BH133+BL133</f>
        <v>111.60943628808865</v>
      </c>
      <c r="BP133" s="74">
        <f t="shared" ref="BP133:BP196" si="138">E133+F133+G133+H133+I133+J133+M133+N133+AC133+AD133+AH133+AL133+AP133+AT133+AU133+AV133+BA133+BE133+BI133+BM133</f>
        <v>22.919538781163435</v>
      </c>
      <c r="BQ133" s="92">
        <f t="shared" ref="BQ133:BQ196" si="139">BN133+BO133+BP133</f>
        <v>148.52897506925208</v>
      </c>
      <c r="BR133" s="94"/>
      <c r="BS133" s="92">
        <f t="shared" ref="BS133:BS196" si="140">SUM(E133:K133)+SUM(N133:AE133)+AI133+AM133+AQ133+AU133+AV133+AW133+AX133+BF133+BB133+BJ133</f>
        <v>148.52897506925206</v>
      </c>
      <c r="BT133" s="92">
        <f t="shared" ref="BT133:BT196" si="141">BQ133-BS133</f>
        <v>0</v>
      </c>
      <c r="BU133" s="92"/>
      <c r="BV133" s="95">
        <f t="shared" ref="BV133:BV196" si="142">IF(BN133=0,0,BN133/BQ133)</f>
        <v>9.4257702872267562E-2</v>
      </c>
      <c r="BW133" s="95">
        <f t="shared" ref="BW133:BW196" si="143">IF(BO133=0,0,BO133/BQ133)</f>
        <v>0.75143207738456697</v>
      </c>
      <c r="BX133" s="95">
        <f t="shared" ref="BX133:BX196" si="144">IF(BP133=0,0,BP133/BQ133)</f>
        <v>0.15431021974316547</v>
      </c>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c r="DQ133" s="78"/>
      <c r="DR133" s="78"/>
      <c r="DS133" s="78"/>
      <c r="DT133" s="78"/>
      <c r="DU133" s="78"/>
      <c r="DV133" s="78"/>
      <c r="DW133" s="78"/>
      <c r="DX133" s="78"/>
      <c r="DY133" s="78"/>
      <c r="DZ133" s="78"/>
      <c r="EA133" s="78"/>
      <c r="EB133" s="78"/>
      <c r="EC133" s="78"/>
      <c r="ED133" s="78"/>
      <c r="EE133" s="78"/>
      <c r="EF133" s="78"/>
      <c r="EG133" s="78"/>
      <c r="EH133" s="78"/>
      <c r="EI133" s="78"/>
      <c r="EJ133" s="78"/>
    </row>
    <row r="134" spans="1:140" x14ac:dyDescent="0.25">
      <c r="A134" s="108" t="s">
        <v>582</v>
      </c>
      <c r="B134" s="120">
        <v>131</v>
      </c>
      <c r="C134" s="81" t="s">
        <v>364</v>
      </c>
      <c r="D134" s="81" t="s">
        <v>124</v>
      </c>
      <c r="E134" s="82">
        <v>0</v>
      </c>
      <c r="F134" s="82">
        <v>0</v>
      </c>
      <c r="G134" s="82">
        <v>0</v>
      </c>
      <c r="H134" s="83">
        <v>0</v>
      </c>
      <c r="I134" s="83">
        <v>0</v>
      </c>
      <c r="J134" s="83">
        <v>0</v>
      </c>
      <c r="K134" s="84">
        <v>0</v>
      </c>
      <c r="L134" s="83">
        <f t="shared" si="104"/>
        <v>0</v>
      </c>
      <c r="M134" s="83">
        <f t="shared" si="105"/>
        <v>0</v>
      </c>
      <c r="N134" s="83">
        <v>0</v>
      </c>
      <c r="O134" s="83">
        <v>0</v>
      </c>
      <c r="P134" s="83">
        <v>0</v>
      </c>
      <c r="Q134" s="83">
        <v>0</v>
      </c>
      <c r="R134" s="83">
        <v>0</v>
      </c>
      <c r="S134" s="83">
        <v>0</v>
      </c>
      <c r="T134" s="83">
        <v>0</v>
      </c>
      <c r="U134" s="83">
        <v>0</v>
      </c>
      <c r="V134" s="83">
        <v>0</v>
      </c>
      <c r="W134" s="83">
        <v>0</v>
      </c>
      <c r="X134" s="83">
        <v>0</v>
      </c>
      <c r="Y134" s="83">
        <v>0</v>
      </c>
      <c r="Z134" s="83">
        <v>0</v>
      </c>
      <c r="AA134" s="83">
        <v>0</v>
      </c>
      <c r="AB134" s="83">
        <v>0</v>
      </c>
      <c r="AC134" s="83">
        <v>0</v>
      </c>
      <c r="AD134" s="83">
        <v>0</v>
      </c>
      <c r="AE134" s="84">
        <v>0</v>
      </c>
      <c r="AF134" s="83">
        <f t="shared" si="126"/>
        <v>0</v>
      </c>
      <c r="AG134" s="83">
        <f t="shared" si="106"/>
        <v>0</v>
      </c>
      <c r="AH134" s="83">
        <f t="shared" si="107"/>
        <v>0</v>
      </c>
      <c r="AI134" s="84">
        <v>0</v>
      </c>
      <c r="AJ134" s="83">
        <f t="shared" si="114"/>
        <v>0</v>
      </c>
      <c r="AK134" s="83">
        <f t="shared" si="115"/>
        <v>0</v>
      </c>
      <c r="AL134" s="83">
        <f t="shared" si="116"/>
        <v>0</v>
      </c>
      <c r="AM134" s="84">
        <v>0</v>
      </c>
      <c r="AN134" s="83">
        <f t="shared" si="127"/>
        <v>0</v>
      </c>
      <c r="AO134" s="83">
        <f t="shared" si="128"/>
        <v>0</v>
      </c>
      <c r="AP134" s="83">
        <f t="shared" si="129"/>
        <v>0</v>
      </c>
      <c r="AQ134" s="84">
        <v>0</v>
      </c>
      <c r="AR134" s="83">
        <f t="shared" si="117"/>
        <v>0</v>
      </c>
      <c r="AS134" s="83">
        <f t="shared" si="118"/>
        <v>0</v>
      </c>
      <c r="AT134" s="83">
        <f t="shared" si="119"/>
        <v>0</v>
      </c>
      <c r="AU134" s="83">
        <v>0</v>
      </c>
      <c r="AV134" s="83">
        <v>0</v>
      </c>
      <c r="AW134" s="83">
        <v>0</v>
      </c>
      <c r="AX134" s="84">
        <v>0</v>
      </c>
      <c r="AY134" s="83">
        <f t="shared" si="130"/>
        <v>0</v>
      </c>
      <c r="AZ134" s="83">
        <f t="shared" si="131"/>
        <v>0</v>
      </c>
      <c r="BA134" s="83">
        <f t="shared" si="132"/>
        <v>0</v>
      </c>
      <c r="BB134" s="83">
        <v>0</v>
      </c>
      <c r="BC134" s="83">
        <f t="shared" si="133"/>
        <v>0</v>
      </c>
      <c r="BD134" s="83">
        <f t="shared" si="134"/>
        <v>0</v>
      </c>
      <c r="BE134" s="83">
        <f t="shared" si="135"/>
        <v>0</v>
      </c>
      <c r="BF134" s="84">
        <v>0</v>
      </c>
      <c r="BG134" s="83">
        <f t="shared" si="120"/>
        <v>0</v>
      </c>
      <c r="BH134" s="83">
        <f t="shared" si="121"/>
        <v>0</v>
      </c>
      <c r="BI134" s="83">
        <f t="shared" si="122"/>
        <v>0</v>
      </c>
      <c r="BJ134" s="84">
        <v>0</v>
      </c>
      <c r="BK134" s="83">
        <f t="shared" si="123"/>
        <v>0</v>
      </c>
      <c r="BL134" s="83">
        <f t="shared" si="124"/>
        <v>0</v>
      </c>
      <c r="BM134" s="83">
        <f t="shared" si="125"/>
        <v>0</v>
      </c>
      <c r="BN134" s="83">
        <f t="shared" si="136"/>
        <v>0</v>
      </c>
      <c r="BO134" s="83">
        <f t="shared" si="137"/>
        <v>0</v>
      </c>
      <c r="BP134" s="83">
        <f t="shared" si="138"/>
        <v>0</v>
      </c>
      <c r="BQ134" s="83">
        <f t="shared" si="139"/>
        <v>0</v>
      </c>
      <c r="BR134" s="85"/>
      <c r="BS134" s="83">
        <f t="shared" si="140"/>
        <v>0</v>
      </c>
      <c r="BT134" s="83">
        <f t="shared" si="141"/>
        <v>0</v>
      </c>
      <c r="BU134" s="83"/>
      <c r="BV134" s="86">
        <f t="shared" si="142"/>
        <v>0</v>
      </c>
      <c r="BW134" s="86">
        <f t="shared" si="143"/>
        <v>0</v>
      </c>
      <c r="BX134" s="86">
        <f t="shared" si="144"/>
        <v>0</v>
      </c>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78"/>
      <c r="EA134" s="78"/>
      <c r="EB134" s="78"/>
      <c r="EC134" s="78"/>
      <c r="ED134" s="78"/>
      <c r="EE134" s="78"/>
      <c r="EF134" s="78"/>
      <c r="EG134" s="78"/>
      <c r="EH134" s="78"/>
      <c r="EI134" s="78"/>
      <c r="EJ134" s="78"/>
    </row>
    <row r="135" spans="1:140" x14ac:dyDescent="0.25">
      <c r="A135" s="87"/>
      <c r="B135" s="119">
        <v>132</v>
      </c>
      <c r="C135" s="88" t="s">
        <v>599</v>
      </c>
      <c r="D135" s="88" t="s">
        <v>293</v>
      </c>
      <c r="E135" s="73">
        <v>0</v>
      </c>
      <c r="F135" s="73">
        <v>0.43</v>
      </c>
      <c r="G135" s="73">
        <v>0</v>
      </c>
      <c r="H135" s="74">
        <v>0</v>
      </c>
      <c r="I135" s="74">
        <v>0</v>
      </c>
      <c r="J135" s="74">
        <v>0</v>
      </c>
      <c r="K135" s="75">
        <v>0</v>
      </c>
      <c r="L135" s="74">
        <f t="shared" si="104"/>
        <v>0</v>
      </c>
      <c r="M135" s="74">
        <f t="shared" si="105"/>
        <v>0</v>
      </c>
      <c r="N135" s="74">
        <v>0</v>
      </c>
      <c r="O135" s="74">
        <v>0</v>
      </c>
      <c r="P135" s="74">
        <v>0</v>
      </c>
      <c r="Q135" s="74">
        <v>0</v>
      </c>
      <c r="R135" s="74">
        <v>0</v>
      </c>
      <c r="S135" s="74">
        <v>5.31</v>
      </c>
      <c r="T135" s="74">
        <v>0</v>
      </c>
      <c r="U135" s="74">
        <v>0</v>
      </c>
      <c r="V135" s="74">
        <v>0</v>
      </c>
      <c r="W135" s="74">
        <v>0</v>
      </c>
      <c r="X135" s="74">
        <v>0</v>
      </c>
      <c r="Y135" s="74">
        <v>0</v>
      </c>
      <c r="Z135" s="74">
        <v>0</v>
      </c>
      <c r="AA135" s="74">
        <v>0</v>
      </c>
      <c r="AB135" s="74">
        <v>0</v>
      </c>
      <c r="AC135" s="74">
        <v>0</v>
      </c>
      <c r="AD135" s="74">
        <v>0</v>
      </c>
      <c r="AE135" s="75">
        <v>0</v>
      </c>
      <c r="AF135" s="74">
        <f t="shared" si="126"/>
        <v>0</v>
      </c>
      <c r="AG135" s="74">
        <f t="shared" si="106"/>
        <v>0</v>
      </c>
      <c r="AH135" s="74">
        <f t="shared" si="107"/>
        <v>0</v>
      </c>
      <c r="AI135" s="75">
        <v>0</v>
      </c>
      <c r="AJ135" s="74">
        <f t="shared" si="114"/>
        <v>0</v>
      </c>
      <c r="AK135" s="74">
        <f t="shared" si="115"/>
        <v>0</v>
      </c>
      <c r="AL135" s="74">
        <f t="shared" si="116"/>
        <v>0</v>
      </c>
      <c r="AM135" s="75">
        <v>0</v>
      </c>
      <c r="AN135" s="74">
        <f t="shared" si="127"/>
        <v>0</v>
      </c>
      <c r="AO135" s="74">
        <f t="shared" si="128"/>
        <v>0</v>
      </c>
      <c r="AP135" s="74">
        <f t="shared" si="129"/>
        <v>0</v>
      </c>
      <c r="AQ135" s="75">
        <v>0</v>
      </c>
      <c r="AR135" s="74">
        <f t="shared" si="117"/>
        <v>0</v>
      </c>
      <c r="AS135" s="74">
        <f t="shared" si="118"/>
        <v>0</v>
      </c>
      <c r="AT135" s="74">
        <f t="shared" si="119"/>
        <v>0</v>
      </c>
      <c r="AU135" s="74">
        <v>0</v>
      </c>
      <c r="AV135" s="74">
        <v>0</v>
      </c>
      <c r="AW135" s="74">
        <v>0</v>
      </c>
      <c r="AX135" s="75">
        <v>0</v>
      </c>
      <c r="AY135" s="74">
        <f t="shared" si="130"/>
        <v>0</v>
      </c>
      <c r="AZ135" s="74">
        <f t="shared" si="131"/>
        <v>0</v>
      </c>
      <c r="BA135" s="74">
        <f t="shared" si="132"/>
        <v>0</v>
      </c>
      <c r="BB135" s="74">
        <v>0</v>
      </c>
      <c r="BC135" s="74">
        <f t="shared" si="133"/>
        <v>0</v>
      </c>
      <c r="BD135" s="74">
        <f t="shared" si="134"/>
        <v>0</v>
      </c>
      <c r="BE135" s="74">
        <f t="shared" si="135"/>
        <v>0</v>
      </c>
      <c r="BF135" s="75">
        <v>0.12</v>
      </c>
      <c r="BG135" s="74">
        <f t="shared" si="120"/>
        <v>0</v>
      </c>
      <c r="BH135" s="74">
        <f t="shared" si="121"/>
        <v>6.6000000000000003E-2</v>
      </c>
      <c r="BI135" s="74">
        <f t="shared" si="122"/>
        <v>5.3999999999999999E-2</v>
      </c>
      <c r="BJ135" s="75">
        <v>0</v>
      </c>
      <c r="BK135" s="74">
        <f t="shared" si="123"/>
        <v>0</v>
      </c>
      <c r="BL135" s="74">
        <f t="shared" si="124"/>
        <v>0</v>
      </c>
      <c r="BM135" s="74">
        <f t="shared" si="125"/>
        <v>0</v>
      </c>
      <c r="BN135" s="74">
        <f t="shared" si="136"/>
        <v>0</v>
      </c>
      <c r="BO135" s="74">
        <f t="shared" si="137"/>
        <v>5.3759999999999994</v>
      </c>
      <c r="BP135" s="74">
        <f t="shared" si="138"/>
        <v>0.48399999999999999</v>
      </c>
      <c r="BQ135" s="74">
        <f t="shared" si="139"/>
        <v>5.8599999999999994</v>
      </c>
      <c r="BS135" s="74">
        <f t="shared" si="140"/>
        <v>5.8599999999999994</v>
      </c>
      <c r="BT135" s="74">
        <f t="shared" si="141"/>
        <v>0</v>
      </c>
      <c r="BU135" s="74"/>
      <c r="BV135" s="77">
        <f t="shared" si="142"/>
        <v>0</v>
      </c>
      <c r="BW135" s="77">
        <f t="shared" si="143"/>
        <v>0.91740614334470993</v>
      </c>
      <c r="BX135" s="77">
        <f t="shared" si="144"/>
        <v>8.2593856655290107E-2</v>
      </c>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78"/>
      <c r="EA135" s="78"/>
      <c r="EB135" s="78"/>
      <c r="EC135" s="78"/>
      <c r="ED135" s="78"/>
      <c r="EE135" s="78"/>
      <c r="EF135" s="78"/>
      <c r="EG135" s="78"/>
      <c r="EH135" s="78"/>
      <c r="EI135" s="78"/>
      <c r="EJ135" s="78"/>
    </row>
    <row r="136" spans="1:140" x14ac:dyDescent="0.25">
      <c r="A136" s="72"/>
      <c r="B136" s="119">
        <v>133</v>
      </c>
      <c r="C136" s="88" t="s">
        <v>590</v>
      </c>
      <c r="D136" s="88" t="s">
        <v>125</v>
      </c>
      <c r="E136" s="73">
        <v>0</v>
      </c>
      <c r="F136" s="73">
        <v>0</v>
      </c>
      <c r="G136" s="73">
        <v>0</v>
      </c>
      <c r="H136" s="74">
        <v>0</v>
      </c>
      <c r="I136" s="74">
        <v>0</v>
      </c>
      <c r="J136" s="74">
        <v>0</v>
      </c>
      <c r="K136" s="75">
        <v>0</v>
      </c>
      <c r="L136" s="74">
        <f t="shared" si="104"/>
        <v>0</v>
      </c>
      <c r="M136" s="74">
        <f t="shared" si="105"/>
        <v>0</v>
      </c>
      <c r="N136" s="74">
        <v>0</v>
      </c>
      <c r="O136" s="74">
        <v>0</v>
      </c>
      <c r="P136" s="74">
        <v>0</v>
      </c>
      <c r="Q136" s="74">
        <v>0</v>
      </c>
      <c r="R136" s="74">
        <v>0</v>
      </c>
      <c r="S136" s="74">
        <v>0</v>
      </c>
      <c r="T136" s="74">
        <v>0</v>
      </c>
      <c r="U136" s="74">
        <v>0</v>
      </c>
      <c r="V136" s="74">
        <v>0</v>
      </c>
      <c r="W136" s="74">
        <v>0</v>
      </c>
      <c r="X136" s="74">
        <v>0</v>
      </c>
      <c r="Y136" s="74">
        <v>0</v>
      </c>
      <c r="Z136" s="74">
        <v>0</v>
      </c>
      <c r="AA136" s="74">
        <v>0</v>
      </c>
      <c r="AB136" s="74">
        <v>0</v>
      </c>
      <c r="AC136" s="74">
        <v>0</v>
      </c>
      <c r="AD136" s="74">
        <v>0</v>
      </c>
      <c r="AE136" s="75">
        <v>0</v>
      </c>
      <c r="AF136" s="74">
        <f t="shared" si="126"/>
        <v>0</v>
      </c>
      <c r="AG136" s="74">
        <f t="shared" si="106"/>
        <v>0</v>
      </c>
      <c r="AH136" s="74">
        <f t="shared" si="107"/>
        <v>0</v>
      </c>
      <c r="AI136" s="75">
        <v>0</v>
      </c>
      <c r="AJ136" s="74">
        <f t="shared" si="114"/>
        <v>0</v>
      </c>
      <c r="AK136" s="74">
        <f t="shared" si="115"/>
        <v>0</v>
      </c>
      <c r="AL136" s="74">
        <f t="shared" si="116"/>
        <v>0</v>
      </c>
      <c r="AM136" s="75">
        <v>0</v>
      </c>
      <c r="AN136" s="74">
        <f t="shared" si="127"/>
        <v>0</v>
      </c>
      <c r="AO136" s="74">
        <f t="shared" si="128"/>
        <v>0</v>
      </c>
      <c r="AP136" s="74">
        <f t="shared" si="129"/>
        <v>0</v>
      </c>
      <c r="AQ136" s="75">
        <v>0</v>
      </c>
      <c r="AR136" s="74">
        <f t="shared" si="117"/>
        <v>0</v>
      </c>
      <c r="AS136" s="74">
        <f t="shared" si="118"/>
        <v>0</v>
      </c>
      <c r="AT136" s="74">
        <f t="shared" si="119"/>
        <v>0</v>
      </c>
      <c r="AU136" s="74">
        <v>0</v>
      </c>
      <c r="AV136" s="74">
        <v>0</v>
      </c>
      <c r="AW136" s="74">
        <v>11.764705882352942</v>
      </c>
      <c r="AX136" s="75">
        <v>0</v>
      </c>
      <c r="AY136" s="74">
        <f t="shared" si="130"/>
        <v>0</v>
      </c>
      <c r="AZ136" s="74">
        <f t="shared" si="131"/>
        <v>0</v>
      </c>
      <c r="BA136" s="74">
        <f t="shared" si="132"/>
        <v>0</v>
      </c>
      <c r="BB136" s="74">
        <v>0</v>
      </c>
      <c r="BC136" s="74">
        <f t="shared" si="133"/>
        <v>0</v>
      </c>
      <c r="BD136" s="74">
        <f t="shared" si="134"/>
        <v>0</v>
      </c>
      <c r="BE136" s="74">
        <f t="shared" si="135"/>
        <v>0</v>
      </c>
      <c r="BF136" s="75">
        <v>0.1</v>
      </c>
      <c r="BG136" s="74">
        <f t="shared" si="120"/>
        <v>0</v>
      </c>
      <c r="BH136" s="74">
        <f t="shared" si="121"/>
        <v>5.5000000000000007E-2</v>
      </c>
      <c r="BI136" s="74">
        <f t="shared" si="122"/>
        <v>4.5000000000000005E-2</v>
      </c>
      <c r="BJ136" s="75">
        <v>0</v>
      </c>
      <c r="BK136" s="74">
        <f t="shared" si="123"/>
        <v>0</v>
      </c>
      <c r="BL136" s="74">
        <f t="shared" si="124"/>
        <v>0</v>
      </c>
      <c r="BM136" s="74">
        <f t="shared" si="125"/>
        <v>0</v>
      </c>
      <c r="BN136" s="74">
        <f t="shared" si="136"/>
        <v>0</v>
      </c>
      <c r="BO136" s="74">
        <f t="shared" si="137"/>
        <v>11.819705882352942</v>
      </c>
      <c r="BP136" s="74">
        <f t="shared" si="138"/>
        <v>4.5000000000000005E-2</v>
      </c>
      <c r="BQ136" s="74">
        <f t="shared" si="139"/>
        <v>11.864705882352942</v>
      </c>
      <c r="BS136" s="74">
        <f t="shared" si="140"/>
        <v>11.864705882352942</v>
      </c>
      <c r="BT136" s="74">
        <f t="shared" si="141"/>
        <v>0</v>
      </c>
      <c r="BU136" s="74"/>
      <c r="BV136" s="77">
        <f t="shared" si="142"/>
        <v>0</v>
      </c>
      <c r="BW136" s="77">
        <f t="shared" si="143"/>
        <v>0.99620723847297965</v>
      </c>
      <c r="BX136" s="77">
        <f t="shared" si="144"/>
        <v>3.7927615270203275E-3</v>
      </c>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row>
    <row r="137" spans="1:140" x14ac:dyDescent="0.25">
      <c r="A137" s="87"/>
      <c r="B137" s="119">
        <v>134</v>
      </c>
      <c r="C137" s="88" t="s">
        <v>277</v>
      </c>
      <c r="D137" s="88" t="s">
        <v>294</v>
      </c>
      <c r="E137" s="73">
        <v>0</v>
      </c>
      <c r="F137" s="73">
        <v>0.52</v>
      </c>
      <c r="G137" s="73">
        <v>0</v>
      </c>
      <c r="H137" s="74">
        <v>0</v>
      </c>
      <c r="I137" s="74">
        <v>0</v>
      </c>
      <c r="J137" s="74">
        <v>0</v>
      </c>
      <c r="K137" s="75">
        <v>0</v>
      </c>
      <c r="L137" s="74">
        <f t="shared" si="104"/>
        <v>0</v>
      </c>
      <c r="M137" s="74">
        <f t="shared" si="105"/>
        <v>0</v>
      </c>
      <c r="N137" s="74">
        <v>0</v>
      </c>
      <c r="O137" s="74">
        <v>0</v>
      </c>
      <c r="P137" s="74">
        <v>0</v>
      </c>
      <c r="Q137" s="74">
        <v>0</v>
      </c>
      <c r="R137" s="74">
        <v>0</v>
      </c>
      <c r="S137" s="74">
        <v>0</v>
      </c>
      <c r="T137" s="74">
        <v>0</v>
      </c>
      <c r="U137" s="74">
        <v>0</v>
      </c>
      <c r="V137" s="74">
        <v>0</v>
      </c>
      <c r="W137" s="74">
        <v>0</v>
      </c>
      <c r="X137" s="74">
        <v>9.06</v>
      </c>
      <c r="Y137" s="74">
        <v>0</v>
      </c>
      <c r="Z137" s="74">
        <v>0</v>
      </c>
      <c r="AA137" s="74">
        <v>0</v>
      </c>
      <c r="AB137" s="74">
        <v>0</v>
      </c>
      <c r="AC137" s="74">
        <v>0</v>
      </c>
      <c r="AD137" s="74">
        <v>0</v>
      </c>
      <c r="AE137" s="75">
        <v>0</v>
      </c>
      <c r="AF137" s="74">
        <f t="shared" si="126"/>
        <v>0</v>
      </c>
      <c r="AG137" s="74">
        <f t="shared" si="106"/>
        <v>0</v>
      </c>
      <c r="AH137" s="74">
        <f t="shared" si="107"/>
        <v>0</v>
      </c>
      <c r="AI137" s="75">
        <v>0</v>
      </c>
      <c r="AJ137" s="74">
        <f t="shared" si="114"/>
        <v>0</v>
      </c>
      <c r="AK137" s="74">
        <f t="shared" si="115"/>
        <v>0</v>
      </c>
      <c r="AL137" s="74">
        <f t="shared" si="116"/>
        <v>0</v>
      </c>
      <c r="AM137" s="75">
        <v>0</v>
      </c>
      <c r="AN137" s="74">
        <f t="shared" si="127"/>
        <v>0</v>
      </c>
      <c r="AO137" s="74">
        <f t="shared" si="128"/>
        <v>0</v>
      </c>
      <c r="AP137" s="74">
        <f t="shared" si="129"/>
        <v>0</v>
      </c>
      <c r="AQ137" s="75">
        <v>0</v>
      </c>
      <c r="AR137" s="74">
        <f t="shared" si="117"/>
        <v>0</v>
      </c>
      <c r="AS137" s="74">
        <f t="shared" si="118"/>
        <v>0</v>
      </c>
      <c r="AT137" s="74">
        <f t="shared" si="119"/>
        <v>0</v>
      </c>
      <c r="AU137" s="74">
        <v>0</v>
      </c>
      <c r="AV137" s="74">
        <v>0</v>
      </c>
      <c r="AW137" s="74">
        <v>0</v>
      </c>
      <c r="AX137" s="75">
        <v>0</v>
      </c>
      <c r="AY137" s="74">
        <f t="shared" si="130"/>
        <v>0</v>
      </c>
      <c r="AZ137" s="74">
        <f t="shared" si="131"/>
        <v>0</v>
      </c>
      <c r="BA137" s="74">
        <f t="shared" si="132"/>
        <v>0</v>
      </c>
      <c r="BB137" s="74">
        <v>0</v>
      </c>
      <c r="BC137" s="74">
        <f t="shared" si="133"/>
        <v>0</v>
      </c>
      <c r="BD137" s="74">
        <f t="shared" si="134"/>
        <v>0</v>
      </c>
      <c r="BE137" s="74">
        <f t="shared" si="135"/>
        <v>0</v>
      </c>
      <c r="BF137" s="75">
        <v>0.21</v>
      </c>
      <c r="BG137" s="74">
        <f t="shared" si="120"/>
        <v>0</v>
      </c>
      <c r="BH137" s="74">
        <f t="shared" si="121"/>
        <v>0.11550000000000001</v>
      </c>
      <c r="BI137" s="74">
        <f t="shared" si="122"/>
        <v>9.4500000000000001E-2</v>
      </c>
      <c r="BJ137" s="75">
        <v>0</v>
      </c>
      <c r="BK137" s="74">
        <f t="shared" si="123"/>
        <v>0</v>
      </c>
      <c r="BL137" s="74">
        <f t="shared" si="124"/>
        <v>0</v>
      </c>
      <c r="BM137" s="74">
        <f t="shared" si="125"/>
        <v>0</v>
      </c>
      <c r="BN137" s="74">
        <f t="shared" si="136"/>
        <v>0</v>
      </c>
      <c r="BO137" s="74">
        <f t="shared" si="137"/>
        <v>9.1755000000000013</v>
      </c>
      <c r="BP137" s="74">
        <f t="shared" si="138"/>
        <v>0.61450000000000005</v>
      </c>
      <c r="BQ137" s="74">
        <f t="shared" si="139"/>
        <v>9.7900000000000009</v>
      </c>
      <c r="BS137" s="74">
        <f t="shared" si="140"/>
        <v>9.7900000000000009</v>
      </c>
      <c r="BT137" s="74">
        <f t="shared" si="141"/>
        <v>0</v>
      </c>
      <c r="BU137" s="74"/>
      <c r="BV137" s="77">
        <f t="shared" si="142"/>
        <v>0</v>
      </c>
      <c r="BW137" s="77">
        <f t="shared" si="143"/>
        <v>0.93723186925434121</v>
      </c>
      <c r="BX137" s="77">
        <f t="shared" si="144"/>
        <v>6.2768130745658832E-2</v>
      </c>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row>
    <row r="138" spans="1:140" x14ac:dyDescent="0.25">
      <c r="A138" s="87"/>
      <c r="B138" s="119">
        <v>135</v>
      </c>
      <c r="C138" s="88" t="s">
        <v>409</v>
      </c>
      <c r="D138" s="88" t="s">
        <v>410</v>
      </c>
      <c r="E138" s="73">
        <v>0</v>
      </c>
      <c r="F138" s="73">
        <v>0</v>
      </c>
      <c r="G138" s="73">
        <v>0</v>
      </c>
      <c r="H138" s="74">
        <v>0</v>
      </c>
      <c r="I138" s="74">
        <v>0</v>
      </c>
      <c r="J138" s="74">
        <v>0</v>
      </c>
      <c r="K138" s="75">
        <v>0</v>
      </c>
      <c r="L138" s="74">
        <f t="shared" si="104"/>
        <v>0</v>
      </c>
      <c r="M138" s="74">
        <f t="shared" si="105"/>
        <v>0</v>
      </c>
      <c r="N138" s="74">
        <v>0</v>
      </c>
      <c r="O138" s="74">
        <v>0</v>
      </c>
      <c r="P138" s="74">
        <v>0</v>
      </c>
      <c r="Q138" s="74">
        <v>0</v>
      </c>
      <c r="R138" s="74">
        <v>0</v>
      </c>
      <c r="S138" s="74">
        <v>0</v>
      </c>
      <c r="T138" s="74">
        <v>0</v>
      </c>
      <c r="U138" s="74">
        <v>0</v>
      </c>
      <c r="V138" s="74">
        <v>0</v>
      </c>
      <c r="W138" s="74">
        <v>0</v>
      </c>
      <c r="X138" s="74">
        <v>0</v>
      </c>
      <c r="Y138" s="74">
        <v>0</v>
      </c>
      <c r="Z138" s="74">
        <v>349.41176470588238</v>
      </c>
      <c r="AA138" s="74">
        <v>0</v>
      </c>
      <c r="AB138" s="74">
        <v>0</v>
      </c>
      <c r="AC138" s="74">
        <v>0</v>
      </c>
      <c r="AD138" s="74">
        <v>0</v>
      </c>
      <c r="AE138" s="75">
        <v>0</v>
      </c>
      <c r="AF138" s="74">
        <f t="shared" si="126"/>
        <v>0</v>
      </c>
      <c r="AG138" s="74">
        <f t="shared" si="106"/>
        <v>0</v>
      </c>
      <c r="AH138" s="74">
        <f t="shared" si="107"/>
        <v>0</v>
      </c>
      <c r="AI138" s="75">
        <v>0</v>
      </c>
      <c r="AJ138" s="74">
        <f t="shared" si="114"/>
        <v>0</v>
      </c>
      <c r="AK138" s="74">
        <f t="shared" si="115"/>
        <v>0</v>
      </c>
      <c r="AL138" s="74">
        <f t="shared" si="116"/>
        <v>0</v>
      </c>
      <c r="AM138" s="75">
        <v>0</v>
      </c>
      <c r="AN138" s="74">
        <f t="shared" si="127"/>
        <v>0</v>
      </c>
      <c r="AO138" s="74">
        <f t="shared" si="128"/>
        <v>0</v>
      </c>
      <c r="AP138" s="74">
        <f t="shared" si="129"/>
        <v>0</v>
      </c>
      <c r="AQ138" s="75">
        <v>4.8</v>
      </c>
      <c r="AR138" s="74">
        <f t="shared" si="117"/>
        <v>2.4</v>
      </c>
      <c r="AS138" s="74">
        <f t="shared" si="118"/>
        <v>1.2</v>
      </c>
      <c r="AT138" s="74">
        <f t="shared" si="119"/>
        <v>1.2</v>
      </c>
      <c r="AU138" s="74">
        <v>0</v>
      </c>
      <c r="AV138" s="74">
        <v>836.47058823529414</v>
      </c>
      <c r="AW138" s="74">
        <v>0</v>
      </c>
      <c r="AX138" s="75">
        <v>0</v>
      </c>
      <c r="AY138" s="74">
        <f t="shared" si="130"/>
        <v>0</v>
      </c>
      <c r="AZ138" s="74">
        <f t="shared" si="131"/>
        <v>0</v>
      </c>
      <c r="BA138" s="74">
        <f t="shared" si="132"/>
        <v>0</v>
      </c>
      <c r="BB138" s="74">
        <v>1008</v>
      </c>
      <c r="BC138" s="74">
        <f t="shared" si="133"/>
        <v>0</v>
      </c>
      <c r="BD138" s="74">
        <f t="shared" si="134"/>
        <v>0</v>
      </c>
      <c r="BE138" s="74">
        <f t="shared" si="135"/>
        <v>1008</v>
      </c>
      <c r="BF138" s="75">
        <v>15.99</v>
      </c>
      <c r="BG138" s="74">
        <f t="shared" si="120"/>
        <v>0</v>
      </c>
      <c r="BH138" s="74">
        <f t="shared" si="121"/>
        <v>8.7945000000000011</v>
      </c>
      <c r="BI138" s="74">
        <f t="shared" si="122"/>
        <v>7.1955</v>
      </c>
      <c r="BJ138" s="75">
        <v>0</v>
      </c>
      <c r="BK138" s="74">
        <f t="shared" si="123"/>
        <v>0</v>
      </c>
      <c r="BL138" s="74">
        <f t="shared" si="124"/>
        <v>0</v>
      </c>
      <c r="BM138" s="74">
        <f t="shared" si="125"/>
        <v>0</v>
      </c>
      <c r="BN138" s="74">
        <f t="shared" si="136"/>
        <v>2.4</v>
      </c>
      <c r="BO138" s="74">
        <f t="shared" si="137"/>
        <v>359.40626470588239</v>
      </c>
      <c r="BP138" s="74">
        <f t="shared" si="138"/>
        <v>1852.8660882352942</v>
      </c>
      <c r="BQ138" s="74">
        <f t="shared" si="139"/>
        <v>2214.6723529411765</v>
      </c>
      <c r="BS138" s="74">
        <f t="shared" si="140"/>
        <v>2214.6723529411765</v>
      </c>
      <c r="BT138" s="74">
        <f t="shared" si="141"/>
        <v>0</v>
      </c>
      <c r="BU138" s="74"/>
      <c r="BV138" s="77">
        <f t="shared" si="142"/>
        <v>1.0836817449825934E-3</v>
      </c>
      <c r="BW138" s="77">
        <f t="shared" si="143"/>
        <v>0.16228417003922771</v>
      </c>
      <c r="BX138" s="77">
        <f t="shared" si="144"/>
        <v>0.83663214821578979</v>
      </c>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row>
    <row r="139" spans="1:140" x14ac:dyDescent="0.25">
      <c r="A139" s="72"/>
      <c r="B139" s="89">
        <v>136</v>
      </c>
      <c r="C139" s="90" t="s">
        <v>587</v>
      </c>
      <c r="D139" s="90" t="s">
        <v>126</v>
      </c>
      <c r="E139" s="91">
        <v>0</v>
      </c>
      <c r="F139" s="91">
        <v>1</v>
      </c>
      <c r="G139" s="91">
        <v>0</v>
      </c>
      <c r="H139" s="92">
        <v>0</v>
      </c>
      <c r="I139" s="92">
        <v>0</v>
      </c>
      <c r="J139" s="92">
        <v>0</v>
      </c>
      <c r="K139" s="93">
        <v>0</v>
      </c>
      <c r="L139" s="92">
        <f t="shared" si="104"/>
        <v>0</v>
      </c>
      <c r="M139" s="92">
        <f t="shared" si="105"/>
        <v>0</v>
      </c>
      <c r="N139" s="92">
        <v>6.59</v>
      </c>
      <c r="O139" s="92">
        <v>0</v>
      </c>
      <c r="P139" s="92">
        <v>0</v>
      </c>
      <c r="Q139" s="92">
        <v>0</v>
      </c>
      <c r="R139" s="92">
        <v>0</v>
      </c>
      <c r="S139" s="92">
        <v>0</v>
      </c>
      <c r="T139" s="92">
        <v>0</v>
      </c>
      <c r="U139" s="92">
        <v>6.47</v>
      </c>
      <c r="V139" s="92">
        <v>0</v>
      </c>
      <c r="W139" s="92">
        <v>0</v>
      </c>
      <c r="X139" s="92">
        <v>0</v>
      </c>
      <c r="Y139" s="92">
        <v>0</v>
      </c>
      <c r="Z139" s="92">
        <v>0</v>
      </c>
      <c r="AA139" s="92">
        <v>0</v>
      </c>
      <c r="AB139" s="92">
        <v>139</v>
      </c>
      <c r="AC139" s="92">
        <v>0</v>
      </c>
      <c r="AD139" s="92">
        <v>0</v>
      </c>
      <c r="AE139" s="93">
        <v>32</v>
      </c>
      <c r="AF139" s="92">
        <f t="shared" si="126"/>
        <v>0</v>
      </c>
      <c r="AG139" s="92">
        <f t="shared" si="106"/>
        <v>0</v>
      </c>
      <c r="AH139" s="92">
        <f t="shared" si="107"/>
        <v>32</v>
      </c>
      <c r="AI139" s="93">
        <v>0</v>
      </c>
      <c r="AJ139" s="92">
        <f t="shared" si="114"/>
        <v>0</v>
      </c>
      <c r="AK139" s="92">
        <f t="shared" si="115"/>
        <v>0</v>
      </c>
      <c r="AL139" s="92">
        <f t="shared" si="116"/>
        <v>0</v>
      </c>
      <c r="AM139" s="93">
        <v>2.35</v>
      </c>
      <c r="AN139" s="92">
        <f t="shared" si="127"/>
        <v>0</v>
      </c>
      <c r="AO139" s="92">
        <f t="shared" si="128"/>
        <v>1.2925000000000002</v>
      </c>
      <c r="AP139" s="92">
        <f t="shared" si="129"/>
        <v>1.0575000000000001</v>
      </c>
      <c r="AQ139" s="93">
        <v>0</v>
      </c>
      <c r="AR139" s="92">
        <f t="shared" si="117"/>
        <v>0</v>
      </c>
      <c r="AS139" s="92">
        <f t="shared" si="118"/>
        <v>0</v>
      </c>
      <c r="AT139" s="92">
        <f t="shared" si="119"/>
        <v>0</v>
      </c>
      <c r="AU139" s="92">
        <v>0</v>
      </c>
      <c r="AV139" s="92">
        <v>0</v>
      </c>
      <c r="AW139" s="92">
        <v>0</v>
      </c>
      <c r="AX139" s="93">
        <v>0</v>
      </c>
      <c r="AY139" s="92">
        <f t="shared" si="130"/>
        <v>0</v>
      </c>
      <c r="AZ139" s="92">
        <f t="shared" si="131"/>
        <v>0</v>
      </c>
      <c r="BA139" s="92">
        <f t="shared" si="132"/>
        <v>0</v>
      </c>
      <c r="BB139" s="92">
        <v>0</v>
      </c>
      <c r="BC139" s="74">
        <f t="shared" si="133"/>
        <v>0</v>
      </c>
      <c r="BD139" s="74">
        <f t="shared" si="134"/>
        <v>0</v>
      </c>
      <c r="BE139" s="74">
        <f t="shared" si="135"/>
        <v>0</v>
      </c>
      <c r="BF139" s="93">
        <v>0.3</v>
      </c>
      <c r="BG139" s="92">
        <f t="shared" si="120"/>
        <v>0</v>
      </c>
      <c r="BH139" s="92">
        <f t="shared" si="121"/>
        <v>0.16500000000000001</v>
      </c>
      <c r="BI139" s="92">
        <f t="shared" si="122"/>
        <v>0.13500000000000001</v>
      </c>
      <c r="BJ139" s="93">
        <v>3.7261083671395396</v>
      </c>
      <c r="BK139" s="92">
        <f t="shared" si="123"/>
        <v>0</v>
      </c>
      <c r="BL139" s="92">
        <f t="shared" si="124"/>
        <v>2.049359601926747</v>
      </c>
      <c r="BM139" s="92">
        <f t="shared" si="125"/>
        <v>1.6767487652127928</v>
      </c>
      <c r="BN139" s="74">
        <f t="shared" si="136"/>
        <v>0</v>
      </c>
      <c r="BO139" s="74">
        <f t="shared" si="137"/>
        <v>148.97685960192672</v>
      </c>
      <c r="BP139" s="74">
        <f t="shared" si="138"/>
        <v>42.459248765212791</v>
      </c>
      <c r="BQ139" s="92">
        <f t="shared" si="139"/>
        <v>191.43610836713952</v>
      </c>
      <c r="BR139" s="94"/>
      <c r="BS139" s="92">
        <f t="shared" si="140"/>
        <v>191.43610836713955</v>
      </c>
      <c r="BT139" s="92">
        <f t="shared" si="141"/>
        <v>0</v>
      </c>
      <c r="BU139" s="92"/>
      <c r="BV139" s="95">
        <f t="shared" si="142"/>
        <v>0</v>
      </c>
      <c r="BW139" s="95">
        <f t="shared" si="143"/>
        <v>0.77820668667279991</v>
      </c>
      <c r="BX139" s="95">
        <f t="shared" si="144"/>
        <v>0.22179331332720001</v>
      </c>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row>
    <row r="140" spans="1:140" x14ac:dyDescent="0.25">
      <c r="A140" s="87"/>
      <c r="B140" s="119">
        <v>137</v>
      </c>
      <c r="C140" s="88" t="s">
        <v>366</v>
      </c>
      <c r="D140" s="88" t="s">
        <v>127</v>
      </c>
      <c r="E140" s="73">
        <v>0</v>
      </c>
      <c r="F140" s="73">
        <v>0.5252941176470588</v>
      </c>
      <c r="G140" s="73">
        <v>0</v>
      </c>
      <c r="H140" s="74">
        <v>0</v>
      </c>
      <c r="I140" s="74">
        <v>0</v>
      </c>
      <c r="J140" s="74">
        <v>0</v>
      </c>
      <c r="K140" s="75">
        <v>0</v>
      </c>
      <c r="L140" s="74">
        <f t="shared" si="104"/>
        <v>0</v>
      </c>
      <c r="M140" s="74">
        <f t="shared" si="105"/>
        <v>0</v>
      </c>
      <c r="N140" s="74">
        <v>0</v>
      </c>
      <c r="O140" s="74">
        <v>0</v>
      </c>
      <c r="P140" s="74">
        <v>0</v>
      </c>
      <c r="Q140" s="74">
        <v>0</v>
      </c>
      <c r="R140" s="74">
        <v>0</v>
      </c>
      <c r="S140" s="74">
        <v>0</v>
      </c>
      <c r="T140" s="74">
        <v>0</v>
      </c>
      <c r="U140" s="74">
        <v>0</v>
      </c>
      <c r="V140" s="74">
        <v>0</v>
      </c>
      <c r="W140" s="74">
        <v>0</v>
      </c>
      <c r="X140" s="74">
        <v>0</v>
      </c>
      <c r="Y140" s="74">
        <v>0</v>
      </c>
      <c r="Z140" s="74">
        <v>0</v>
      </c>
      <c r="AA140" s="74">
        <v>0</v>
      </c>
      <c r="AB140" s="74">
        <v>0</v>
      </c>
      <c r="AC140" s="74">
        <v>0</v>
      </c>
      <c r="AD140" s="74">
        <v>0</v>
      </c>
      <c r="AE140" s="75">
        <v>0</v>
      </c>
      <c r="AF140" s="74">
        <f t="shared" si="126"/>
        <v>0</v>
      </c>
      <c r="AG140" s="74">
        <f t="shared" si="106"/>
        <v>0</v>
      </c>
      <c r="AH140" s="74">
        <f t="shared" si="107"/>
        <v>0</v>
      </c>
      <c r="AI140" s="75">
        <v>0</v>
      </c>
      <c r="AJ140" s="74">
        <f t="shared" si="114"/>
        <v>0</v>
      </c>
      <c r="AK140" s="74">
        <f t="shared" si="115"/>
        <v>0</v>
      </c>
      <c r="AL140" s="74">
        <f t="shared" si="116"/>
        <v>0</v>
      </c>
      <c r="AM140" s="75">
        <v>0</v>
      </c>
      <c r="AN140" s="74">
        <f t="shared" si="127"/>
        <v>0</v>
      </c>
      <c r="AO140" s="74">
        <f t="shared" si="128"/>
        <v>0</v>
      </c>
      <c r="AP140" s="74">
        <f t="shared" si="129"/>
        <v>0</v>
      </c>
      <c r="AQ140" s="75">
        <v>5.6</v>
      </c>
      <c r="AR140" s="74">
        <f t="shared" si="117"/>
        <v>2.8</v>
      </c>
      <c r="AS140" s="74">
        <f t="shared" si="118"/>
        <v>1.4</v>
      </c>
      <c r="AT140" s="74">
        <f t="shared" si="119"/>
        <v>1.4</v>
      </c>
      <c r="AU140" s="74">
        <v>0</v>
      </c>
      <c r="AV140" s="74">
        <v>0</v>
      </c>
      <c r="AW140" s="74">
        <v>2.6117647058823534</v>
      </c>
      <c r="AX140" s="75">
        <v>0</v>
      </c>
      <c r="AY140" s="74">
        <f t="shared" si="130"/>
        <v>0</v>
      </c>
      <c r="AZ140" s="74">
        <f t="shared" si="131"/>
        <v>0</v>
      </c>
      <c r="BA140" s="74">
        <f t="shared" si="132"/>
        <v>0</v>
      </c>
      <c r="BB140" s="74">
        <v>0</v>
      </c>
      <c r="BC140" s="74">
        <f t="shared" si="133"/>
        <v>0</v>
      </c>
      <c r="BD140" s="74">
        <f t="shared" si="134"/>
        <v>0</v>
      </c>
      <c r="BE140" s="74">
        <f t="shared" si="135"/>
        <v>0</v>
      </c>
      <c r="BF140" s="75">
        <v>0.2235</v>
      </c>
      <c r="BG140" s="74">
        <f t="shared" si="120"/>
        <v>0</v>
      </c>
      <c r="BH140" s="74">
        <f t="shared" si="121"/>
        <v>0.12292500000000001</v>
      </c>
      <c r="BI140" s="74">
        <f t="shared" si="122"/>
        <v>0.100575</v>
      </c>
      <c r="BJ140" s="75">
        <v>0</v>
      </c>
      <c r="BK140" s="74">
        <f t="shared" si="123"/>
        <v>0</v>
      </c>
      <c r="BL140" s="74">
        <f t="shared" si="124"/>
        <v>0</v>
      </c>
      <c r="BM140" s="74">
        <f t="shared" si="125"/>
        <v>0</v>
      </c>
      <c r="BN140" s="74">
        <f t="shared" si="136"/>
        <v>2.8</v>
      </c>
      <c r="BO140" s="74">
        <f t="shared" si="137"/>
        <v>4.1346897058823533</v>
      </c>
      <c r="BP140" s="74">
        <f t="shared" si="138"/>
        <v>2.0258691176470589</v>
      </c>
      <c r="BQ140" s="74">
        <f t="shared" si="139"/>
        <v>8.9605588235294125</v>
      </c>
      <c r="BS140" s="74">
        <f t="shared" si="140"/>
        <v>8.9605588235294125</v>
      </c>
      <c r="BT140" s="74">
        <f t="shared" si="141"/>
        <v>0</v>
      </c>
      <c r="BU140" s="74"/>
      <c r="BV140" s="77">
        <f t="shared" si="142"/>
        <v>0.31248051099754148</v>
      </c>
      <c r="BW140" s="77">
        <f t="shared" si="143"/>
        <v>0.46143212575371151</v>
      </c>
      <c r="BX140" s="77">
        <f t="shared" si="144"/>
        <v>0.22608736324874695</v>
      </c>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row>
    <row r="141" spans="1:140" x14ac:dyDescent="0.25">
      <c r="A141" s="87"/>
      <c r="B141" s="119">
        <v>138</v>
      </c>
      <c r="C141" s="88" t="s">
        <v>586</v>
      </c>
      <c r="D141" s="88" t="s">
        <v>623</v>
      </c>
      <c r="E141" s="73">
        <v>0</v>
      </c>
      <c r="F141" s="73">
        <v>0.2</v>
      </c>
      <c r="G141" s="73">
        <v>0</v>
      </c>
      <c r="H141" s="74">
        <v>0</v>
      </c>
      <c r="I141" s="74">
        <v>0</v>
      </c>
      <c r="J141" s="74">
        <v>0</v>
      </c>
      <c r="K141" s="75">
        <v>0</v>
      </c>
      <c r="L141" s="74">
        <f t="shared" si="104"/>
        <v>0</v>
      </c>
      <c r="M141" s="74">
        <f t="shared" si="105"/>
        <v>0</v>
      </c>
      <c r="N141" s="74">
        <v>0</v>
      </c>
      <c r="O141" s="74">
        <v>0</v>
      </c>
      <c r="P141" s="74">
        <v>0</v>
      </c>
      <c r="Q141" s="74">
        <v>0</v>
      </c>
      <c r="R141" s="74">
        <v>0</v>
      </c>
      <c r="S141" s="74">
        <v>0</v>
      </c>
      <c r="T141" s="74">
        <v>0</v>
      </c>
      <c r="U141" s="74">
        <v>0</v>
      </c>
      <c r="V141" s="74">
        <v>0</v>
      </c>
      <c r="W141" s="74">
        <v>0</v>
      </c>
      <c r="X141" s="74">
        <v>0.69</v>
      </c>
      <c r="Y141" s="74">
        <v>0</v>
      </c>
      <c r="Z141" s="74">
        <v>0</v>
      </c>
      <c r="AA141" s="74">
        <v>0</v>
      </c>
      <c r="AB141" s="74">
        <v>0</v>
      </c>
      <c r="AC141" s="74">
        <v>0</v>
      </c>
      <c r="AD141" s="74">
        <v>0</v>
      </c>
      <c r="AE141" s="75">
        <v>0</v>
      </c>
      <c r="AF141" s="74">
        <f t="shared" si="126"/>
        <v>0</v>
      </c>
      <c r="AG141" s="74">
        <f t="shared" si="106"/>
        <v>0</v>
      </c>
      <c r="AH141" s="74">
        <f t="shared" si="107"/>
        <v>0</v>
      </c>
      <c r="AI141" s="75">
        <v>0</v>
      </c>
      <c r="AJ141" s="74">
        <f t="shared" si="114"/>
        <v>0</v>
      </c>
      <c r="AK141" s="74">
        <f t="shared" si="115"/>
        <v>0</v>
      </c>
      <c r="AL141" s="74">
        <f t="shared" si="116"/>
        <v>0</v>
      </c>
      <c r="AM141" s="75">
        <v>0</v>
      </c>
      <c r="AN141" s="74">
        <f t="shared" si="127"/>
        <v>0</v>
      </c>
      <c r="AO141" s="74">
        <f t="shared" si="128"/>
        <v>0</v>
      </c>
      <c r="AP141" s="74">
        <f t="shared" si="129"/>
        <v>0</v>
      </c>
      <c r="AQ141" s="75">
        <v>0</v>
      </c>
      <c r="AR141" s="74">
        <f t="shared" si="117"/>
        <v>0</v>
      </c>
      <c r="AS141" s="74">
        <f t="shared" si="118"/>
        <v>0</v>
      </c>
      <c r="AT141" s="74">
        <f t="shared" si="119"/>
        <v>0</v>
      </c>
      <c r="AU141" s="74">
        <v>0</v>
      </c>
      <c r="AV141" s="74">
        <v>0</v>
      </c>
      <c r="AW141" s="74">
        <v>0</v>
      </c>
      <c r="AX141" s="75">
        <v>0</v>
      </c>
      <c r="AY141" s="74">
        <f t="shared" si="130"/>
        <v>0</v>
      </c>
      <c r="AZ141" s="74">
        <f t="shared" si="131"/>
        <v>0</v>
      </c>
      <c r="BA141" s="74">
        <f t="shared" si="132"/>
        <v>0</v>
      </c>
      <c r="BB141" s="74">
        <v>0</v>
      </c>
      <c r="BC141" s="74">
        <f t="shared" si="133"/>
        <v>0</v>
      </c>
      <c r="BD141" s="74">
        <f t="shared" si="134"/>
        <v>0</v>
      </c>
      <c r="BE141" s="74">
        <f t="shared" si="135"/>
        <v>0</v>
      </c>
      <c r="BF141" s="75">
        <v>0.03</v>
      </c>
      <c r="BG141" s="74">
        <f t="shared" si="120"/>
        <v>0</v>
      </c>
      <c r="BH141" s="74">
        <f t="shared" si="121"/>
        <v>1.6500000000000001E-2</v>
      </c>
      <c r="BI141" s="74">
        <f t="shared" si="122"/>
        <v>1.35E-2</v>
      </c>
      <c r="BJ141" s="75">
        <v>0</v>
      </c>
      <c r="BK141" s="74">
        <f t="shared" si="123"/>
        <v>0</v>
      </c>
      <c r="BL141" s="74">
        <f t="shared" si="124"/>
        <v>0</v>
      </c>
      <c r="BM141" s="74">
        <f t="shared" si="125"/>
        <v>0</v>
      </c>
      <c r="BN141" s="74">
        <f t="shared" si="136"/>
        <v>0</v>
      </c>
      <c r="BO141" s="74">
        <f t="shared" si="137"/>
        <v>0.70649999999999991</v>
      </c>
      <c r="BP141" s="74">
        <f t="shared" si="138"/>
        <v>0.21350000000000002</v>
      </c>
      <c r="BQ141" s="74">
        <f t="shared" si="139"/>
        <v>0.91999999999999993</v>
      </c>
      <c r="BS141" s="74">
        <f t="shared" si="140"/>
        <v>0.91999999999999993</v>
      </c>
      <c r="BT141" s="74">
        <f t="shared" si="141"/>
        <v>0</v>
      </c>
      <c r="BU141" s="74"/>
      <c r="BV141" s="77">
        <f t="shared" si="142"/>
        <v>0</v>
      </c>
      <c r="BW141" s="77">
        <f t="shared" si="143"/>
        <v>0.76793478260869563</v>
      </c>
      <c r="BX141" s="77">
        <f t="shared" si="144"/>
        <v>0.2320652173913044</v>
      </c>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row>
    <row r="142" spans="1:140" x14ac:dyDescent="0.25">
      <c r="A142" s="72"/>
      <c r="B142" s="119">
        <v>139</v>
      </c>
      <c r="C142" s="88" t="s">
        <v>589</v>
      </c>
      <c r="D142" s="88" t="s">
        <v>296</v>
      </c>
      <c r="E142" s="73">
        <v>0</v>
      </c>
      <c r="F142" s="73">
        <v>0.15</v>
      </c>
      <c r="G142" s="73">
        <v>0</v>
      </c>
      <c r="H142" s="74">
        <v>0</v>
      </c>
      <c r="I142" s="74">
        <v>0</v>
      </c>
      <c r="J142" s="74">
        <v>0</v>
      </c>
      <c r="K142" s="75">
        <v>0</v>
      </c>
      <c r="L142" s="74">
        <f t="shared" si="104"/>
        <v>0</v>
      </c>
      <c r="M142" s="74">
        <f t="shared" si="105"/>
        <v>0</v>
      </c>
      <c r="N142" s="74">
        <v>0</v>
      </c>
      <c r="O142" s="74">
        <v>0</v>
      </c>
      <c r="P142" s="74">
        <v>0</v>
      </c>
      <c r="Q142" s="74">
        <v>0</v>
      </c>
      <c r="R142" s="74">
        <v>0</v>
      </c>
      <c r="S142" s="74">
        <v>0</v>
      </c>
      <c r="T142" s="74">
        <v>0</v>
      </c>
      <c r="U142" s="74">
        <v>0</v>
      </c>
      <c r="V142" s="74">
        <v>0</v>
      </c>
      <c r="W142" s="74">
        <v>12</v>
      </c>
      <c r="X142" s="74">
        <v>0</v>
      </c>
      <c r="Y142" s="74">
        <v>0</v>
      </c>
      <c r="Z142" s="74">
        <v>0</v>
      </c>
      <c r="AA142" s="74">
        <v>0</v>
      </c>
      <c r="AB142" s="74">
        <v>0</v>
      </c>
      <c r="AC142" s="74">
        <v>0</v>
      </c>
      <c r="AD142" s="74">
        <v>0</v>
      </c>
      <c r="AE142" s="75">
        <v>0</v>
      </c>
      <c r="AF142" s="74">
        <f t="shared" si="126"/>
        <v>0</v>
      </c>
      <c r="AG142" s="74">
        <f t="shared" si="106"/>
        <v>0</v>
      </c>
      <c r="AH142" s="74">
        <f t="shared" si="107"/>
        <v>0</v>
      </c>
      <c r="AI142" s="75">
        <v>0</v>
      </c>
      <c r="AJ142" s="74">
        <f t="shared" si="114"/>
        <v>0</v>
      </c>
      <c r="AK142" s="74">
        <f t="shared" si="115"/>
        <v>0</v>
      </c>
      <c r="AL142" s="74">
        <f t="shared" si="116"/>
        <v>0</v>
      </c>
      <c r="AM142" s="75">
        <v>0</v>
      </c>
      <c r="AN142" s="74">
        <f t="shared" si="127"/>
        <v>0</v>
      </c>
      <c r="AO142" s="74">
        <f t="shared" si="128"/>
        <v>0</v>
      </c>
      <c r="AP142" s="74">
        <f t="shared" si="129"/>
        <v>0</v>
      </c>
      <c r="AQ142" s="75">
        <v>0</v>
      </c>
      <c r="AR142" s="74">
        <f t="shared" si="117"/>
        <v>0</v>
      </c>
      <c r="AS142" s="74">
        <f t="shared" si="118"/>
        <v>0</v>
      </c>
      <c r="AT142" s="74">
        <f t="shared" si="119"/>
        <v>0</v>
      </c>
      <c r="AU142" s="74">
        <v>0</v>
      </c>
      <c r="AV142" s="74">
        <v>0</v>
      </c>
      <c r="AW142" s="74">
        <v>0</v>
      </c>
      <c r="AX142" s="75">
        <v>0</v>
      </c>
      <c r="AY142" s="74">
        <f t="shared" si="130"/>
        <v>0</v>
      </c>
      <c r="AZ142" s="74">
        <f t="shared" si="131"/>
        <v>0</v>
      </c>
      <c r="BA142" s="74">
        <f t="shared" si="132"/>
        <v>0</v>
      </c>
      <c r="BB142" s="74">
        <v>0</v>
      </c>
      <c r="BC142" s="74">
        <f t="shared" si="133"/>
        <v>0</v>
      </c>
      <c r="BD142" s="74">
        <f t="shared" si="134"/>
        <v>0</v>
      </c>
      <c r="BE142" s="74">
        <f t="shared" si="135"/>
        <v>0</v>
      </c>
      <c r="BF142" s="75">
        <v>0.26400000000000001</v>
      </c>
      <c r="BG142" s="74">
        <f t="shared" si="120"/>
        <v>0</v>
      </c>
      <c r="BH142" s="74">
        <f t="shared" si="121"/>
        <v>0.14520000000000002</v>
      </c>
      <c r="BI142" s="74">
        <f t="shared" si="122"/>
        <v>0.1188</v>
      </c>
      <c r="BJ142" s="75">
        <v>0</v>
      </c>
      <c r="BK142" s="74">
        <f t="shared" si="123"/>
        <v>0</v>
      </c>
      <c r="BL142" s="74">
        <f t="shared" si="124"/>
        <v>0</v>
      </c>
      <c r="BM142" s="74">
        <f t="shared" si="125"/>
        <v>0</v>
      </c>
      <c r="BN142" s="74">
        <f t="shared" si="136"/>
        <v>0</v>
      </c>
      <c r="BO142" s="74">
        <f t="shared" si="137"/>
        <v>12.145200000000001</v>
      </c>
      <c r="BP142" s="74">
        <f t="shared" si="138"/>
        <v>0.26879999999999998</v>
      </c>
      <c r="BQ142" s="74">
        <f t="shared" si="139"/>
        <v>12.414000000000001</v>
      </c>
      <c r="BS142" s="74">
        <f t="shared" si="140"/>
        <v>12.414</v>
      </c>
      <c r="BT142" s="74">
        <f t="shared" si="141"/>
        <v>0</v>
      </c>
      <c r="BU142" s="74"/>
      <c r="BV142" s="77">
        <f t="shared" si="142"/>
        <v>0</v>
      </c>
      <c r="BW142" s="77">
        <f t="shared" si="143"/>
        <v>0.97834702754954084</v>
      </c>
      <c r="BX142" s="77">
        <f t="shared" si="144"/>
        <v>2.1652972450459156E-2</v>
      </c>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row>
    <row r="143" spans="1:140" x14ac:dyDescent="0.25">
      <c r="A143" s="108" t="s">
        <v>582</v>
      </c>
      <c r="B143" s="120">
        <v>140</v>
      </c>
      <c r="C143" s="81" t="s">
        <v>384</v>
      </c>
      <c r="D143" s="81" t="s">
        <v>129</v>
      </c>
      <c r="E143" s="82">
        <v>0</v>
      </c>
      <c r="F143" s="82">
        <v>0</v>
      </c>
      <c r="G143" s="82">
        <v>0</v>
      </c>
      <c r="H143" s="83">
        <v>0</v>
      </c>
      <c r="I143" s="83">
        <v>0</v>
      </c>
      <c r="J143" s="83">
        <v>0</v>
      </c>
      <c r="K143" s="84">
        <v>0</v>
      </c>
      <c r="L143" s="83">
        <f t="shared" si="104"/>
        <v>0</v>
      </c>
      <c r="M143" s="83">
        <f t="shared" si="105"/>
        <v>0</v>
      </c>
      <c r="N143" s="83">
        <v>0</v>
      </c>
      <c r="O143" s="83">
        <v>0</v>
      </c>
      <c r="P143" s="83">
        <v>0</v>
      </c>
      <c r="Q143" s="83">
        <v>0</v>
      </c>
      <c r="R143" s="83">
        <v>0</v>
      </c>
      <c r="S143" s="83">
        <v>0</v>
      </c>
      <c r="T143" s="83">
        <v>0</v>
      </c>
      <c r="U143" s="83">
        <v>0</v>
      </c>
      <c r="V143" s="83">
        <v>0</v>
      </c>
      <c r="W143" s="83">
        <v>0</v>
      </c>
      <c r="X143" s="83">
        <v>0</v>
      </c>
      <c r="Y143" s="83">
        <v>0</v>
      </c>
      <c r="Z143" s="83">
        <v>0</v>
      </c>
      <c r="AA143" s="83">
        <v>0</v>
      </c>
      <c r="AB143" s="83">
        <v>0</v>
      </c>
      <c r="AC143" s="83">
        <v>0</v>
      </c>
      <c r="AD143" s="83">
        <v>0</v>
      </c>
      <c r="AE143" s="84">
        <v>0</v>
      </c>
      <c r="AF143" s="83">
        <f t="shared" si="126"/>
        <v>0</v>
      </c>
      <c r="AG143" s="83">
        <f t="shared" si="106"/>
        <v>0</v>
      </c>
      <c r="AH143" s="83">
        <f t="shared" si="107"/>
        <v>0</v>
      </c>
      <c r="AI143" s="84">
        <v>0</v>
      </c>
      <c r="AJ143" s="83">
        <f t="shared" si="114"/>
        <v>0</v>
      </c>
      <c r="AK143" s="83">
        <f t="shared" si="115"/>
        <v>0</v>
      </c>
      <c r="AL143" s="83">
        <f t="shared" si="116"/>
        <v>0</v>
      </c>
      <c r="AM143" s="84">
        <v>0</v>
      </c>
      <c r="AN143" s="83">
        <f t="shared" si="127"/>
        <v>0</v>
      </c>
      <c r="AO143" s="83">
        <f t="shared" si="128"/>
        <v>0</v>
      </c>
      <c r="AP143" s="83">
        <f t="shared" si="129"/>
        <v>0</v>
      </c>
      <c r="AQ143" s="84">
        <v>0</v>
      </c>
      <c r="AR143" s="83">
        <f t="shared" si="117"/>
        <v>0</v>
      </c>
      <c r="AS143" s="83">
        <f t="shared" si="118"/>
        <v>0</v>
      </c>
      <c r="AT143" s="83">
        <f t="shared" si="119"/>
        <v>0</v>
      </c>
      <c r="AU143" s="83">
        <v>0</v>
      </c>
      <c r="AV143" s="83">
        <v>0</v>
      </c>
      <c r="AW143" s="83">
        <v>0</v>
      </c>
      <c r="AX143" s="84">
        <v>0</v>
      </c>
      <c r="AY143" s="83">
        <f t="shared" si="130"/>
        <v>0</v>
      </c>
      <c r="AZ143" s="83">
        <f t="shared" si="131"/>
        <v>0</v>
      </c>
      <c r="BA143" s="83">
        <f t="shared" si="132"/>
        <v>0</v>
      </c>
      <c r="BB143" s="83">
        <v>0</v>
      </c>
      <c r="BC143" s="83">
        <f t="shared" si="133"/>
        <v>0</v>
      </c>
      <c r="BD143" s="83">
        <f t="shared" si="134"/>
        <v>0</v>
      </c>
      <c r="BE143" s="83">
        <f t="shared" si="135"/>
        <v>0</v>
      </c>
      <c r="BF143" s="84">
        <v>0</v>
      </c>
      <c r="BG143" s="83">
        <f t="shared" si="120"/>
        <v>0</v>
      </c>
      <c r="BH143" s="83">
        <f t="shared" si="121"/>
        <v>0</v>
      </c>
      <c r="BI143" s="83">
        <f t="shared" si="122"/>
        <v>0</v>
      </c>
      <c r="BJ143" s="84">
        <v>0</v>
      </c>
      <c r="BK143" s="83">
        <f t="shared" si="123"/>
        <v>0</v>
      </c>
      <c r="BL143" s="83">
        <f t="shared" si="124"/>
        <v>0</v>
      </c>
      <c r="BM143" s="83">
        <f t="shared" si="125"/>
        <v>0</v>
      </c>
      <c r="BN143" s="83">
        <f t="shared" si="136"/>
        <v>0</v>
      </c>
      <c r="BO143" s="83">
        <f t="shared" si="137"/>
        <v>0</v>
      </c>
      <c r="BP143" s="83">
        <f t="shared" si="138"/>
        <v>0</v>
      </c>
      <c r="BQ143" s="83">
        <f t="shared" si="139"/>
        <v>0</v>
      </c>
      <c r="BR143" s="85"/>
      <c r="BS143" s="83">
        <f t="shared" si="140"/>
        <v>0</v>
      </c>
      <c r="BT143" s="83">
        <f t="shared" si="141"/>
        <v>0</v>
      </c>
      <c r="BU143" s="83"/>
      <c r="BV143" s="86">
        <f t="shared" si="142"/>
        <v>0</v>
      </c>
      <c r="BW143" s="86">
        <f t="shared" si="143"/>
        <v>0</v>
      </c>
      <c r="BX143" s="86">
        <f t="shared" si="144"/>
        <v>0</v>
      </c>
      <c r="BY143" s="78"/>
      <c r="BZ143" s="78"/>
      <c r="CA143" s="78"/>
      <c r="CB143" s="78"/>
      <c r="CC143" s="78"/>
      <c r="CD143" s="7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c r="EH143" s="78"/>
      <c r="EI143" s="78"/>
      <c r="EJ143" s="78"/>
    </row>
    <row r="144" spans="1:140" x14ac:dyDescent="0.25">
      <c r="A144" s="87"/>
      <c r="B144" s="119">
        <v>141</v>
      </c>
      <c r="C144" s="88" t="s">
        <v>587</v>
      </c>
      <c r="D144" s="88" t="s">
        <v>130</v>
      </c>
      <c r="E144" s="73">
        <v>0</v>
      </c>
      <c r="F144" s="73">
        <v>1.97</v>
      </c>
      <c r="G144" s="73">
        <v>0</v>
      </c>
      <c r="H144" s="74">
        <v>0</v>
      </c>
      <c r="I144" s="74">
        <v>0</v>
      </c>
      <c r="J144" s="74">
        <v>0</v>
      </c>
      <c r="K144" s="75">
        <v>0</v>
      </c>
      <c r="L144" s="74">
        <f t="shared" si="104"/>
        <v>0</v>
      </c>
      <c r="M144" s="74">
        <f t="shared" si="105"/>
        <v>0</v>
      </c>
      <c r="N144" s="74">
        <v>0</v>
      </c>
      <c r="O144" s="74">
        <v>0</v>
      </c>
      <c r="P144" s="74">
        <v>7.15</v>
      </c>
      <c r="Q144" s="74">
        <v>0</v>
      </c>
      <c r="R144" s="74">
        <v>0</v>
      </c>
      <c r="S144" s="74">
        <v>37</v>
      </c>
      <c r="T144" s="74">
        <v>0</v>
      </c>
      <c r="U144" s="74">
        <v>0</v>
      </c>
      <c r="V144" s="74">
        <v>0</v>
      </c>
      <c r="W144" s="74">
        <v>0</v>
      </c>
      <c r="X144" s="74">
        <v>0</v>
      </c>
      <c r="Y144" s="74">
        <v>0</v>
      </c>
      <c r="Z144" s="74">
        <v>0</v>
      </c>
      <c r="AA144" s="74">
        <v>0</v>
      </c>
      <c r="AB144" s="74">
        <v>0</v>
      </c>
      <c r="AC144" s="74">
        <v>0</v>
      </c>
      <c r="AD144" s="74">
        <v>0</v>
      </c>
      <c r="AE144" s="75">
        <v>7.26</v>
      </c>
      <c r="AF144" s="74">
        <f t="shared" si="126"/>
        <v>0</v>
      </c>
      <c r="AG144" s="74">
        <f t="shared" si="106"/>
        <v>0</v>
      </c>
      <c r="AH144" s="74">
        <f t="shared" si="107"/>
        <v>7.26</v>
      </c>
      <c r="AI144" s="75">
        <v>0</v>
      </c>
      <c r="AJ144" s="74">
        <f t="shared" si="114"/>
        <v>0</v>
      </c>
      <c r="AK144" s="74">
        <f t="shared" si="115"/>
        <v>0</v>
      </c>
      <c r="AL144" s="74">
        <f t="shared" si="116"/>
        <v>0</v>
      </c>
      <c r="AM144" s="75">
        <v>0</v>
      </c>
      <c r="AN144" s="74">
        <f t="shared" si="127"/>
        <v>0</v>
      </c>
      <c r="AO144" s="74">
        <f t="shared" si="128"/>
        <v>0</v>
      </c>
      <c r="AP144" s="74">
        <f t="shared" si="129"/>
        <v>0</v>
      </c>
      <c r="AQ144" s="75">
        <v>2.77</v>
      </c>
      <c r="AR144" s="74">
        <f t="shared" si="117"/>
        <v>1.385</v>
      </c>
      <c r="AS144" s="74">
        <f t="shared" si="118"/>
        <v>0.6925</v>
      </c>
      <c r="AT144" s="74">
        <f t="shared" si="119"/>
        <v>0.6925</v>
      </c>
      <c r="AU144" s="74">
        <v>0</v>
      </c>
      <c r="AV144" s="74">
        <v>0</v>
      </c>
      <c r="AW144" s="74">
        <v>0</v>
      </c>
      <c r="AX144" s="75">
        <v>0</v>
      </c>
      <c r="AY144" s="74">
        <f t="shared" si="130"/>
        <v>0</v>
      </c>
      <c r="AZ144" s="74">
        <f t="shared" si="131"/>
        <v>0</v>
      </c>
      <c r="BA144" s="74">
        <f t="shared" si="132"/>
        <v>0</v>
      </c>
      <c r="BB144" s="74">
        <v>0</v>
      </c>
      <c r="BC144" s="74">
        <f t="shared" si="133"/>
        <v>0</v>
      </c>
      <c r="BD144" s="74">
        <f t="shared" si="134"/>
        <v>0</v>
      </c>
      <c r="BE144" s="74">
        <f t="shared" si="135"/>
        <v>0</v>
      </c>
      <c r="BF144" s="75">
        <v>1.1299999999999999</v>
      </c>
      <c r="BG144" s="74">
        <f t="shared" si="120"/>
        <v>0</v>
      </c>
      <c r="BH144" s="74">
        <f t="shared" si="121"/>
        <v>0.62149999999999994</v>
      </c>
      <c r="BI144" s="74">
        <f t="shared" si="122"/>
        <v>0.50849999999999995</v>
      </c>
      <c r="BJ144" s="75">
        <v>0</v>
      </c>
      <c r="BK144" s="74">
        <f t="shared" si="123"/>
        <v>0</v>
      </c>
      <c r="BL144" s="74">
        <f t="shared" si="124"/>
        <v>0</v>
      </c>
      <c r="BM144" s="74">
        <f t="shared" si="125"/>
        <v>0</v>
      </c>
      <c r="BN144" s="74">
        <f t="shared" si="136"/>
        <v>1.385</v>
      </c>
      <c r="BO144" s="74">
        <f t="shared" si="137"/>
        <v>45.463999999999999</v>
      </c>
      <c r="BP144" s="74">
        <f t="shared" si="138"/>
        <v>10.431000000000001</v>
      </c>
      <c r="BQ144" s="74">
        <f t="shared" si="139"/>
        <v>57.28</v>
      </c>
      <c r="BS144" s="74">
        <f t="shared" si="140"/>
        <v>57.28</v>
      </c>
      <c r="BT144" s="74">
        <f t="shared" si="141"/>
        <v>0</v>
      </c>
      <c r="BU144" s="74"/>
      <c r="BV144" s="77">
        <f t="shared" si="142"/>
        <v>2.4179469273743016E-2</v>
      </c>
      <c r="BW144" s="77">
        <f t="shared" si="143"/>
        <v>0.79371508379888267</v>
      </c>
      <c r="BX144" s="77">
        <f t="shared" si="144"/>
        <v>0.18210544692737432</v>
      </c>
      <c r="BY144" s="78"/>
      <c r="BZ144" s="78"/>
      <c r="CA144" s="78"/>
      <c r="CB144" s="78"/>
      <c r="CC144" s="78"/>
      <c r="CD144" s="78"/>
      <c r="CE144" s="78"/>
      <c r="CF144" s="78"/>
      <c r="CG144" s="78"/>
      <c r="CH144" s="78"/>
      <c r="CI144" s="78"/>
      <c r="CJ144" s="78"/>
      <c r="CK144" s="78"/>
      <c r="CL144" s="78"/>
      <c r="CM144" s="78"/>
      <c r="CN144" s="78"/>
      <c r="CO144" s="78"/>
      <c r="CP144" s="78"/>
      <c r="CQ144" s="78"/>
      <c r="CR144" s="78"/>
      <c r="CS144" s="78"/>
      <c r="CT144" s="78"/>
      <c r="CU144" s="78"/>
      <c r="CV144" s="78"/>
      <c r="CW144" s="78"/>
      <c r="CX144" s="78"/>
      <c r="CY144" s="78"/>
      <c r="CZ144" s="78"/>
      <c r="DA144" s="78"/>
      <c r="DB144" s="78"/>
      <c r="DC144" s="78"/>
      <c r="DD144" s="78"/>
      <c r="DE144" s="78"/>
      <c r="DF144" s="78"/>
      <c r="DG144" s="78"/>
      <c r="DH144" s="78"/>
      <c r="DI144" s="78"/>
      <c r="DJ144" s="78"/>
      <c r="DK144" s="78"/>
      <c r="DL144" s="78"/>
      <c r="DM144" s="78"/>
      <c r="DN144" s="78"/>
      <c r="DO144" s="78"/>
      <c r="DP144" s="78"/>
      <c r="DQ144" s="78"/>
      <c r="DR144" s="78"/>
      <c r="DS144" s="78"/>
      <c r="DT144" s="78"/>
      <c r="DU144" s="78"/>
      <c r="DV144" s="78"/>
      <c r="DW144" s="78"/>
      <c r="DX144" s="78"/>
      <c r="DY144" s="78"/>
      <c r="DZ144" s="78"/>
      <c r="EA144" s="78"/>
      <c r="EB144" s="78"/>
      <c r="EC144" s="78"/>
      <c r="ED144" s="78"/>
      <c r="EE144" s="78"/>
      <c r="EF144" s="78"/>
      <c r="EG144" s="78"/>
      <c r="EH144" s="78"/>
      <c r="EI144" s="78"/>
      <c r="EJ144" s="78"/>
    </row>
    <row r="145" spans="1:140" x14ac:dyDescent="0.25">
      <c r="A145" s="87"/>
      <c r="B145" s="119">
        <v>142</v>
      </c>
      <c r="C145" s="88" t="s">
        <v>613</v>
      </c>
      <c r="D145" s="88" t="s">
        <v>131</v>
      </c>
      <c r="E145" s="73">
        <v>0</v>
      </c>
      <c r="F145" s="73">
        <v>0.28000000000000003</v>
      </c>
      <c r="G145" s="73">
        <v>0</v>
      </c>
      <c r="H145" s="74">
        <v>0</v>
      </c>
      <c r="I145" s="74">
        <v>0</v>
      </c>
      <c r="J145" s="74">
        <v>0</v>
      </c>
      <c r="K145" s="75">
        <v>0</v>
      </c>
      <c r="L145" s="74">
        <f t="shared" ref="L145:L176" si="145">0.55*K145</f>
        <v>0</v>
      </c>
      <c r="M145" s="74">
        <f t="shared" ref="M145:M176" si="146">0.45*K145</f>
        <v>0</v>
      </c>
      <c r="N145" s="74">
        <v>0</v>
      </c>
      <c r="O145" s="74">
        <v>0</v>
      </c>
      <c r="P145" s="74">
        <v>0</v>
      </c>
      <c r="Q145" s="74">
        <v>0</v>
      </c>
      <c r="R145" s="74">
        <v>0</v>
      </c>
      <c r="S145" s="74">
        <v>0</v>
      </c>
      <c r="T145" s="74">
        <v>0</v>
      </c>
      <c r="U145" s="74">
        <v>0</v>
      </c>
      <c r="V145" s="74">
        <v>0</v>
      </c>
      <c r="W145" s="74">
        <v>3.21</v>
      </c>
      <c r="X145" s="74">
        <v>0</v>
      </c>
      <c r="Y145" s="74">
        <v>0</v>
      </c>
      <c r="Z145" s="74">
        <v>0</v>
      </c>
      <c r="AA145" s="74">
        <v>0</v>
      </c>
      <c r="AB145" s="74">
        <v>0</v>
      </c>
      <c r="AC145" s="74">
        <v>0</v>
      </c>
      <c r="AD145" s="74">
        <v>0</v>
      </c>
      <c r="AE145" s="75">
        <v>0</v>
      </c>
      <c r="AF145" s="74">
        <f t="shared" si="126"/>
        <v>0</v>
      </c>
      <c r="AG145" s="74">
        <f t="shared" ref="AG145:AG176" si="147">0*AE145</f>
        <v>0</v>
      </c>
      <c r="AH145" s="74">
        <f t="shared" ref="AH145:AH176" si="148">1*AE145</f>
        <v>0</v>
      </c>
      <c r="AI145" s="75">
        <v>0</v>
      </c>
      <c r="AJ145" s="74">
        <f t="shared" si="114"/>
        <v>0</v>
      </c>
      <c r="AK145" s="74">
        <f t="shared" si="115"/>
        <v>0</v>
      </c>
      <c r="AL145" s="74">
        <f t="shared" si="116"/>
        <v>0</v>
      </c>
      <c r="AM145" s="75">
        <v>0</v>
      </c>
      <c r="AN145" s="74">
        <f t="shared" si="127"/>
        <v>0</v>
      </c>
      <c r="AO145" s="74">
        <f t="shared" si="128"/>
        <v>0</v>
      </c>
      <c r="AP145" s="74">
        <f t="shared" si="129"/>
        <v>0</v>
      </c>
      <c r="AQ145" s="75">
        <v>0</v>
      </c>
      <c r="AR145" s="74">
        <f t="shared" si="117"/>
        <v>0</v>
      </c>
      <c r="AS145" s="74">
        <f t="shared" si="118"/>
        <v>0</v>
      </c>
      <c r="AT145" s="74">
        <f t="shared" si="119"/>
        <v>0</v>
      </c>
      <c r="AU145" s="74">
        <v>0</v>
      </c>
      <c r="AV145" s="74">
        <v>0</v>
      </c>
      <c r="AW145" s="74">
        <v>0</v>
      </c>
      <c r="AX145" s="75">
        <v>0</v>
      </c>
      <c r="AY145" s="74">
        <f t="shared" si="130"/>
        <v>0</v>
      </c>
      <c r="AZ145" s="74">
        <f t="shared" si="131"/>
        <v>0</v>
      </c>
      <c r="BA145" s="74">
        <f t="shared" si="132"/>
        <v>0</v>
      </c>
      <c r="BB145" s="74">
        <v>0</v>
      </c>
      <c r="BC145" s="74">
        <f t="shared" si="133"/>
        <v>0</v>
      </c>
      <c r="BD145" s="74">
        <f t="shared" si="134"/>
        <v>0</v>
      </c>
      <c r="BE145" s="74">
        <f t="shared" si="135"/>
        <v>0</v>
      </c>
      <c r="BF145" s="75">
        <v>0.05</v>
      </c>
      <c r="BG145" s="74">
        <f t="shared" si="120"/>
        <v>0</v>
      </c>
      <c r="BH145" s="74">
        <f t="shared" si="121"/>
        <v>2.7500000000000004E-2</v>
      </c>
      <c r="BI145" s="74">
        <f t="shared" si="122"/>
        <v>2.2500000000000003E-2</v>
      </c>
      <c r="BJ145" s="75">
        <v>0</v>
      </c>
      <c r="BK145" s="74">
        <f t="shared" si="123"/>
        <v>0</v>
      </c>
      <c r="BL145" s="74">
        <f t="shared" si="124"/>
        <v>0</v>
      </c>
      <c r="BM145" s="74">
        <f t="shared" si="125"/>
        <v>0</v>
      </c>
      <c r="BN145" s="74">
        <f t="shared" si="136"/>
        <v>0</v>
      </c>
      <c r="BO145" s="74">
        <f t="shared" si="137"/>
        <v>3.2374999999999998</v>
      </c>
      <c r="BP145" s="74">
        <f t="shared" si="138"/>
        <v>0.30250000000000005</v>
      </c>
      <c r="BQ145" s="74">
        <f t="shared" si="139"/>
        <v>3.54</v>
      </c>
      <c r="BS145" s="74">
        <f t="shared" si="140"/>
        <v>3.54</v>
      </c>
      <c r="BT145" s="74">
        <f t="shared" si="141"/>
        <v>0</v>
      </c>
      <c r="BU145" s="74"/>
      <c r="BV145" s="77">
        <f t="shared" si="142"/>
        <v>0</v>
      </c>
      <c r="BW145" s="77">
        <f t="shared" si="143"/>
        <v>0.91454802259887003</v>
      </c>
      <c r="BX145" s="77">
        <f t="shared" si="144"/>
        <v>8.5451977401129961E-2</v>
      </c>
      <c r="BY145" s="78"/>
      <c r="BZ145" s="78"/>
      <c r="CA145" s="78"/>
      <c r="CB145" s="78"/>
      <c r="CC145" s="78"/>
      <c r="CD145" s="78"/>
      <c r="CE145" s="78"/>
      <c r="CF145" s="78"/>
      <c r="CG145" s="78"/>
      <c r="CH145" s="78"/>
      <c r="CI145" s="78"/>
      <c r="CJ145" s="78"/>
      <c r="CK145" s="78"/>
      <c r="CL145" s="78"/>
      <c r="CM145" s="78"/>
      <c r="CN145" s="78"/>
      <c r="CO145" s="78"/>
      <c r="CP145" s="78"/>
      <c r="CQ145" s="78"/>
      <c r="CR145" s="78"/>
      <c r="CS145" s="78"/>
      <c r="CT145" s="78"/>
      <c r="CU145" s="78"/>
      <c r="CV145" s="78"/>
      <c r="CW145" s="78"/>
      <c r="CX145" s="78"/>
      <c r="CY145" s="78"/>
      <c r="CZ145" s="78"/>
      <c r="DA145" s="78"/>
      <c r="DB145" s="78"/>
      <c r="DC145" s="78"/>
      <c r="DD145" s="78"/>
      <c r="DE145" s="78"/>
      <c r="DF145" s="78"/>
      <c r="DG145" s="78"/>
      <c r="DH145" s="78"/>
      <c r="DI145" s="78"/>
      <c r="DJ145" s="78"/>
      <c r="DK145" s="78"/>
      <c r="DL145" s="78"/>
      <c r="DM145" s="78"/>
      <c r="DN145" s="78"/>
      <c r="DO145" s="78"/>
      <c r="DP145" s="78"/>
      <c r="DQ145" s="78"/>
      <c r="DR145" s="78"/>
      <c r="DS145" s="78"/>
      <c r="DT145" s="78"/>
      <c r="DU145" s="78"/>
      <c r="DV145" s="78"/>
      <c r="DW145" s="78"/>
      <c r="DX145" s="78"/>
      <c r="DY145" s="78"/>
      <c r="DZ145" s="78"/>
      <c r="EA145" s="78"/>
      <c r="EB145" s="78"/>
      <c r="EC145" s="78"/>
      <c r="ED145" s="78"/>
      <c r="EE145" s="78"/>
      <c r="EF145" s="78"/>
      <c r="EG145" s="78"/>
      <c r="EH145" s="78"/>
      <c r="EI145" s="78"/>
      <c r="EJ145" s="78"/>
    </row>
    <row r="146" spans="1:140" x14ac:dyDescent="0.25">
      <c r="A146" s="72"/>
      <c r="B146" s="89">
        <v>143</v>
      </c>
      <c r="C146" s="90" t="s">
        <v>624</v>
      </c>
      <c r="D146" s="90" t="s">
        <v>132</v>
      </c>
      <c r="E146" s="91">
        <v>0</v>
      </c>
      <c r="F146" s="91">
        <v>0</v>
      </c>
      <c r="G146" s="91">
        <v>0.6</v>
      </c>
      <c r="H146" s="92">
        <v>0</v>
      </c>
      <c r="I146" s="92">
        <v>0</v>
      </c>
      <c r="J146" s="92">
        <v>0</v>
      </c>
      <c r="K146" s="93">
        <v>0</v>
      </c>
      <c r="L146" s="92">
        <f t="shared" si="145"/>
        <v>0</v>
      </c>
      <c r="M146" s="92">
        <f t="shared" si="146"/>
        <v>0</v>
      </c>
      <c r="N146" s="92">
        <v>2.1</v>
      </c>
      <c r="O146" s="92">
        <v>0</v>
      </c>
      <c r="P146" s="92">
        <v>53.2</v>
      </c>
      <c r="Q146" s="92">
        <v>30.5</v>
      </c>
      <c r="R146" s="92">
        <v>19</v>
      </c>
      <c r="S146" s="92">
        <v>73.900000000000006</v>
      </c>
      <c r="T146" s="92">
        <v>0</v>
      </c>
      <c r="U146" s="92">
        <v>0</v>
      </c>
      <c r="V146" s="92">
        <v>0</v>
      </c>
      <c r="W146" s="92">
        <v>5.7</v>
      </c>
      <c r="X146" s="92">
        <v>0</v>
      </c>
      <c r="Y146" s="92">
        <v>0</v>
      </c>
      <c r="Z146" s="92">
        <v>0</v>
      </c>
      <c r="AA146" s="92">
        <v>0</v>
      </c>
      <c r="AB146" s="92">
        <v>0</v>
      </c>
      <c r="AC146" s="92">
        <v>38.1</v>
      </c>
      <c r="AD146" s="92">
        <v>0</v>
      </c>
      <c r="AE146" s="93">
        <v>39.6</v>
      </c>
      <c r="AF146" s="92">
        <f t="shared" si="126"/>
        <v>0</v>
      </c>
      <c r="AG146" s="92">
        <f t="shared" si="147"/>
        <v>0</v>
      </c>
      <c r="AH146" s="92">
        <f t="shared" si="148"/>
        <v>39.6</v>
      </c>
      <c r="AI146" s="93">
        <v>0</v>
      </c>
      <c r="AJ146" s="92">
        <f t="shared" si="114"/>
        <v>0</v>
      </c>
      <c r="AK146" s="92">
        <f t="shared" si="115"/>
        <v>0</v>
      </c>
      <c r="AL146" s="92">
        <f t="shared" si="116"/>
        <v>0</v>
      </c>
      <c r="AM146" s="93">
        <v>0.64</v>
      </c>
      <c r="AN146" s="92">
        <f t="shared" si="127"/>
        <v>0</v>
      </c>
      <c r="AO146" s="92">
        <f t="shared" si="128"/>
        <v>0.35200000000000004</v>
      </c>
      <c r="AP146" s="92">
        <f t="shared" si="129"/>
        <v>0.28800000000000003</v>
      </c>
      <c r="AQ146" s="93">
        <v>32</v>
      </c>
      <c r="AR146" s="92">
        <f t="shared" si="117"/>
        <v>16</v>
      </c>
      <c r="AS146" s="92">
        <f t="shared" si="118"/>
        <v>8</v>
      </c>
      <c r="AT146" s="92">
        <f t="shared" si="119"/>
        <v>8</v>
      </c>
      <c r="AU146" s="92">
        <v>0</v>
      </c>
      <c r="AV146" s="92">
        <v>0</v>
      </c>
      <c r="AW146" s="92">
        <v>0</v>
      </c>
      <c r="AX146" s="93">
        <v>0</v>
      </c>
      <c r="AY146" s="92">
        <f t="shared" si="130"/>
        <v>0</v>
      </c>
      <c r="AZ146" s="92">
        <f t="shared" si="131"/>
        <v>0</v>
      </c>
      <c r="BA146" s="92">
        <f t="shared" si="132"/>
        <v>0</v>
      </c>
      <c r="BB146" s="92">
        <v>0</v>
      </c>
      <c r="BC146" s="74">
        <f t="shared" si="133"/>
        <v>0</v>
      </c>
      <c r="BD146" s="74">
        <f t="shared" si="134"/>
        <v>0</v>
      </c>
      <c r="BE146" s="74">
        <f t="shared" si="135"/>
        <v>0</v>
      </c>
      <c r="BF146" s="93">
        <v>2.52</v>
      </c>
      <c r="BG146" s="92">
        <f t="shared" si="120"/>
        <v>0</v>
      </c>
      <c r="BH146" s="92">
        <f t="shared" si="121"/>
        <v>1.3860000000000001</v>
      </c>
      <c r="BI146" s="92">
        <f t="shared" si="122"/>
        <v>1.1340000000000001</v>
      </c>
      <c r="BJ146" s="93">
        <v>3.4091638930597243</v>
      </c>
      <c r="BK146" s="92">
        <f t="shared" si="123"/>
        <v>0</v>
      </c>
      <c r="BL146" s="92">
        <f t="shared" si="124"/>
        <v>1.8750401411828486</v>
      </c>
      <c r="BM146" s="92">
        <f t="shared" si="125"/>
        <v>1.534123751876876</v>
      </c>
      <c r="BN146" s="74">
        <f t="shared" si="136"/>
        <v>16</v>
      </c>
      <c r="BO146" s="74">
        <f t="shared" si="137"/>
        <v>193.91304014118285</v>
      </c>
      <c r="BP146" s="74">
        <f t="shared" si="138"/>
        <v>91.356123751876879</v>
      </c>
      <c r="BQ146" s="92">
        <f t="shared" si="139"/>
        <v>301.26916389305973</v>
      </c>
      <c r="BR146" s="94"/>
      <c r="BS146" s="92">
        <f t="shared" si="140"/>
        <v>301.26916389305973</v>
      </c>
      <c r="BT146" s="92">
        <f t="shared" si="141"/>
        <v>0</v>
      </c>
      <c r="BU146" s="92"/>
      <c r="BV146" s="95">
        <f t="shared" si="142"/>
        <v>5.3108654710109844E-2</v>
      </c>
      <c r="BW146" s="95">
        <f t="shared" si="143"/>
        <v>0.64365379329035932</v>
      </c>
      <c r="BX146" s="95">
        <f t="shared" si="144"/>
        <v>0.30323755199953084</v>
      </c>
      <c r="BY146" s="78"/>
      <c r="BZ146" s="78"/>
      <c r="CA146" s="78"/>
      <c r="CB146" s="78"/>
      <c r="CC146" s="78"/>
      <c r="CD146" s="78"/>
      <c r="CE146" s="78"/>
      <c r="CF146" s="78"/>
      <c r="CG146" s="78"/>
      <c r="CH146" s="78"/>
      <c r="CI146" s="78"/>
      <c r="CJ146" s="78"/>
      <c r="CK146" s="78"/>
      <c r="CL146" s="78"/>
      <c r="CM146" s="78"/>
      <c r="CN146" s="78"/>
      <c r="CO146" s="78"/>
      <c r="CP146" s="78"/>
      <c r="CQ146" s="78"/>
      <c r="CR146" s="78"/>
      <c r="CS146" s="78"/>
      <c r="CT146" s="78"/>
      <c r="CU146" s="78"/>
      <c r="CV146" s="78"/>
      <c r="CW146" s="78"/>
      <c r="CX146" s="78"/>
      <c r="CY146" s="78"/>
      <c r="CZ146" s="78"/>
      <c r="DA146" s="78"/>
      <c r="DB146" s="78"/>
      <c r="DC146" s="78"/>
      <c r="DD146" s="78"/>
      <c r="DE146" s="78"/>
      <c r="DF146" s="78"/>
      <c r="DG146" s="78"/>
      <c r="DH146" s="78"/>
      <c r="DI146" s="78"/>
      <c r="DJ146" s="78"/>
      <c r="DK146" s="78"/>
      <c r="DL146" s="78"/>
      <c r="DM146" s="78"/>
      <c r="DN146" s="78"/>
      <c r="DO146" s="78"/>
      <c r="DP146" s="78"/>
      <c r="DQ146" s="78"/>
      <c r="DR146" s="78"/>
      <c r="DS146" s="78"/>
      <c r="DT146" s="78"/>
      <c r="DU146" s="78"/>
      <c r="DV146" s="78"/>
      <c r="DW146" s="78"/>
      <c r="DX146" s="78"/>
      <c r="DY146" s="78"/>
      <c r="DZ146" s="78"/>
      <c r="EA146" s="78"/>
      <c r="EB146" s="78"/>
      <c r="EC146" s="78"/>
      <c r="ED146" s="78"/>
      <c r="EE146" s="78"/>
      <c r="EF146" s="78"/>
      <c r="EG146" s="78"/>
      <c r="EH146" s="78"/>
      <c r="EI146" s="78"/>
      <c r="EJ146" s="78"/>
    </row>
    <row r="147" spans="1:140" x14ac:dyDescent="0.25">
      <c r="A147" s="87"/>
      <c r="B147" s="109">
        <v>144</v>
      </c>
      <c r="C147" s="90" t="s">
        <v>411</v>
      </c>
      <c r="D147" s="90" t="s">
        <v>133</v>
      </c>
      <c r="E147" s="91">
        <v>0</v>
      </c>
      <c r="F147" s="91">
        <v>1.7000000000000002</v>
      </c>
      <c r="G147" s="91">
        <v>0</v>
      </c>
      <c r="H147" s="92">
        <v>0</v>
      </c>
      <c r="I147" s="92">
        <v>0</v>
      </c>
      <c r="J147" s="92">
        <v>0</v>
      </c>
      <c r="K147" s="93">
        <v>130</v>
      </c>
      <c r="L147" s="92">
        <f t="shared" si="145"/>
        <v>71.5</v>
      </c>
      <c r="M147" s="92">
        <f t="shared" si="146"/>
        <v>58.5</v>
      </c>
      <c r="N147" s="92">
        <v>0</v>
      </c>
      <c r="O147" s="92">
        <v>0</v>
      </c>
      <c r="P147" s="92">
        <v>0</v>
      </c>
      <c r="Q147" s="92">
        <v>0</v>
      </c>
      <c r="R147" s="92">
        <v>0</v>
      </c>
      <c r="S147" s="92">
        <v>106</v>
      </c>
      <c r="T147" s="92">
        <v>0</v>
      </c>
      <c r="U147" s="92">
        <v>0</v>
      </c>
      <c r="V147" s="92">
        <v>0</v>
      </c>
      <c r="W147" s="92">
        <v>0</v>
      </c>
      <c r="X147" s="92">
        <v>0</v>
      </c>
      <c r="Y147" s="92">
        <v>0</v>
      </c>
      <c r="Z147" s="92">
        <v>0</v>
      </c>
      <c r="AA147" s="92">
        <v>0</v>
      </c>
      <c r="AB147" s="92">
        <v>0</v>
      </c>
      <c r="AC147" s="92">
        <v>0</v>
      </c>
      <c r="AD147" s="92">
        <v>0</v>
      </c>
      <c r="AE147" s="93">
        <v>17.100000000000001</v>
      </c>
      <c r="AF147" s="92">
        <f t="shared" si="126"/>
        <v>0</v>
      </c>
      <c r="AG147" s="92">
        <f t="shared" si="147"/>
        <v>0</v>
      </c>
      <c r="AH147" s="92">
        <f t="shared" si="148"/>
        <v>17.100000000000001</v>
      </c>
      <c r="AI147" s="93">
        <v>0</v>
      </c>
      <c r="AJ147" s="92">
        <f t="shared" si="114"/>
        <v>0</v>
      </c>
      <c r="AK147" s="92">
        <f t="shared" si="115"/>
        <v>0</v>
      </c>
      <c r="AL147" s="92">
        <f t="shared" si="116"/>
        <v>0</v>
      </c>
      <c r="AM147" s="93">
        <v>0</v>
      </c>
      <c r="AN147" s="92">
        <f t="shared" si="127"/>
        <v>0</v>
      </c>
      <c r="AO147" s="92">
        <f t="shared" si="128"/>
        <v>0</v>
      </c>
      <c r="AP147" s="92">
        <f t="shared" si="129"/>
        <v>0</v>
      </c>
      <c r="AQ147" s="93">
        <v>3.5</v>
      </c>
      <c r="AR147" s="92">
        <f t="shared" si="117"/>
        <v>1.75</v>
      </c>
      <c r="AS147" s="92">
        <f t="shared" si="118"/>
        <v>0.875</v>
      </c>
      <c r="AT147" s="92">
        <f t="shared" si="119"/>
        <v>0.875</v>
      </c>
      <c r="AU147" s="92">
        <v>0</v>
      </c>
      <c r="AV147" s="92">
        <v>0</v>
      </c>
      <c r="AW147" s="92">
        <v>0</v>
      </c>
      <c r="AX147" s="93">
        <v>0</v>
      </c>
      <c r="AY147" s="92">
        <f t="shared" si="130"/>
        <v>0</v>
      </c>
      <c r="AZ147" s="92">
        <f t="shared" si="131"/>
        <v>0</v>
      </c>
      <c r="BA147" s="92">
        <f t="shared" si="132"/>
        <v>0</v>
      </c>
      <c r="BB147" s="92">
        <v>0</v>
      </c>
      <c r="BC147" s="74">
        <f t="shared" si="133"/>
        <v>0</v>
      </c>
      <c r="BD147" s="74">
        <f t="shared" si="134"/>
        <v>0</v>
      </c>
      <c r="BE147" s="74">
        <f t="shared" si="135"/>
        <v>0</v>
      </c>
      <c r="BF147" s="93">
        <v>9.3000000000000007</v>
      </c>
      <c r="BG147" s="92">
        <f t="shared" si="120"/>
        <v>0</v>
      </c>
      <c r="BH147" s="92">
        <f t="shared" si="121"/>
        <v>5.1150000000000011</v>
      </c>
      <c r="BI147" s="92">
        <f t="shared" si="122"/>
        <v>4.1850000000000005</v>
      </c>
      <c r="BJ147" s="93">
        <v>0.77848700000000004</v>
      </c>
      <c r="BK147" s="92">
        <f t="shared" si="123"/>
        <v>0</v>
      </c>
      <c r="BL147" s="92">
        <f t="shared" si="124"/>
        <v>0.42816785000000007</v>
      </c>
      <c r="BM147" s="92">
        <f t="shared" si="125"/>
        <v>0.35031915000000002</v>
      </c>
      <c r="BN147" s="74">
        <f t="shared" si="136"/>
        <v>1.75</v>
      </c>
      <c r="BO147" s="74">
        <f t="shared" si="137"/>
        <v>183.91816785</v>
      </c>
      <c r="BP147" s="74">
        <f t="shared" si="138"/>
        <v>82.710319150000018</v>
      </c>
      <c r="BQ147" s="92">
        <f t="shared" si="139"/>
        <v>268.37848700000001</v>
      </c>
      <c r="BR147" s="94"/>
      <c r="BS147" s="92">
        <f t="shared" si="140"/>
        <v>268.37848699999995</v>
      </c>
      <c r="BT147" s="92">
        <f t="shared" si="141"/>
        <v>0</v>
      </c>
      <c r="BU147" s="92"/>
      <c r="BV147" s="95">
        <f t="shared" si="142"/>
        <v>6.5206418724612601E-3</v>
      </c>
      <c r="BW147" s="95">
        <f t="shared" si="143"/>
        <v>0.68529400365089621</v>
      </c>
      <c r="BX147" s="95">
        <f t="shared" si="144"/>
        <v>0.30818535447664258</v>
      </c>
      <c r="BY147" s="78"/>
      <c r="BZ147" s="78"/>
      <c r="CA147" s="78"/>
      <c r="CB147" s="78"/>
      <c r="CC147" s="78"/>
      <c r="CD147" s="78"/>
      <c r="CE147" s="78"/>
      <c r="CF147" s="78"/>
      <c r="CG147" s="78"/>
      <c r="CH147" s="78"/>
      <c r="CI147" s="78"/>
      <c r="CJ147" s="78"/>
      <c r="CK147" s="78"/>
      <c r="CL147" s="78"/>
      <c r="CM147" s="78"/>
      <c r="CN147" s="78"/>
      <c r="CO147" s="78"/>
      <c r="CP147" s="78"/>
      <c r="CQ147" s="78"/>
      <c r="CR147" s="78"/>
      <c r="CS147" s="78"/>
      <c r="CT147" s="78"/>
      <c r="CU147" s="78"/>
      <c r="CV147" s="78"/>
      <c r="CW147" s="78"/>
      <c r="CX147" s="78"/>
      <c r="CY147" s="78"/>
      <c r="CZ147" s="78"/>
      <c r="DA147" s="78"/>
      <c r="DB147" s="78"/>
      <c r="DC147" s="78"/>
      <c r="DD147" s="78"/>
      <c r="DE147" s="78"/>
      <c r="DF147" s="78"/>
      <c r="DG147" s="78"/>
      <c r="DH147" s="78"/>
      <c r="DI147" s="78"/>
      <c r="DJ147" s="78"/>
      <c r="DK147" s="78"/>
      <c r="DL147" s="78"/>
      <c r="DM147" s="78"/>
      <c r="DN147" s="78"/>
      <c r="DO147" s="78"/>
      <c r="DP147" s="78"/>
      <c r="DQ147" s="78"/>
      <c r="DR147" s="78"/>
      <c r="DS147" s="78"/>
      <c r="DT147" s="78"/>
      <c r="DU147" s="78"/>
      <c r="DV147" s="78"/>
      <c r="DW147" s="78"/>
      <c r="DX147" s="78"/>
      <c r="DY147" s="78"/>
      <c r="DZ147" s="78"/>
      <c r="EA147" s="78"/>
      <c r="EB147" s="78"/>
      <c r="EC147" s="78"/>
      <c r="ED147" s="78"/>
      <c r="EE147" s="78"/>
      <c r="EF147" s="78"/>
      <c r="EG147" s="78"/>
      <c r="EH147" s="78"/>
      <c r="EI147" s="78"/>
      <c r="EJ147" s="78"/>
    </row>
    <row r="148" spans="1:140" x14ac:dyDescent="0.25">
      <c r="A148" s="87"/>
      <c r="B148" s="119">
        <v>145</v>
      </c>
      <c r="C148" s="88" t="s">
        <v>625</v>
      </c>
      <c r="D148" s="88" t="s">
        <v>297</v>
      </c>
      <c r="E148" s="73">
        <v>0</v>
      </c>
      <c r="F148" s="73">
        <v>0</v>
      </c>
      <c r="G148" s="73">
        <v>0</v>
      </c>
      <c r="H148" s="74">
        <v>0</v>
      </c>
      <c r="I148" s="74">
        <v>12.56</v>
      </c>
      <c r="J148" s="74">
        <v>0</v>
      </c>
      <c r="K148" s="75">
        <v>0</v>
      </c>
      <c r="L148" s="74">
        <f t="shared" si="145"/>
        <v>0</v>
      </c>
      <c r="M148" s="74">
        <f t="shared" si="146"/>
        <v>0</v>
      </c>
      <c r="N148" s="74">
        <v>0</v>
      </c>
      <c r="O148" s="74">
        <v>0</v>
      </c>
      <c r="P148" s="74">
        <v>0</v>
      </c>
      <c r="Q148" s="74">
        <v>0</v>
      </c>
      <c r="R148" s="74">
        <v>0</v>
      </c>
      <c r="S148" s="74">
        <v>0</v>
      </c>
      <c r="T148" s="74">
        <v>0</v>
      </c>
      <c r="U148" s="74">
        <v>0</v>
      </c>
      <c r="V148" s="74">
        <v>3.71</v>
      </c>
      <c r="W148" s="74">
        <v>0</v>
      </c>
      <c r="X148" s="74">
        <v>0</v>
      </c>
      <c r="Y148" s="74">
        <v>0</v>
      </c>
      <c r="Z148" s="74">
        <v>0</v>
      </c>
      <c r="AA148" s="74">
        <v>0</v>
      </c>
      <c r="AB148" s="74">
        <v>0</v>
      </c>
      <c r="AC148" s="74">
        <v>0</v>
      </c>
      <c r="AD148" s="74">
        <v>0</v>
      </c>
      <c r="AE148" s="75">
        <v>0</v>
      </c>
      <c r="AF148" s="74">
        <f t="shared" si="126"/>
        <v>0</v>
      </c>
      <c r="AG148" s="74">
        <f t="shared" si="147"/>
        <v>0</v>
      </c>
      <c r="AH148" s="74">
        <f t="shared" si="148"/>
        <v>0</v>
      </c>
      <c r="AI148" s="75">
        <v>0</v>
      </c>
      <c r="AJ148" s="74">
        <f t="shared" si="114"/>
        <v>0</v>
      </c>
      <c r="AK148" s="74">
        <f t="shared" si="115"/>
        <v>0</v>
      </c>
      <c r="AL148" s="74">
        <f t="shared" si="116"/>
        <v>0</v>
      </c>
      <c r="AM148" s="75">
        <v>0</v>
      </c>
      <c r="AN148" s="74">
        <f t="shared" si="127"/>
        <v>0</v>
      </c>
      <c r="AO148" s="74">
        <f t="shared" si="128"/>
        <v>0</v>
      </c>
      <c r="AP148" s="74">
        <f t="shared" si="129"/>
        <v>0</v>
      </c>
      <c r="AQ148" s="75">
        <v>37</v>
      </c>
      <c r="AR148" s="74">
        <f t="shared" si="117"/>
        <v>18.5</v>
      </c>
      <c r="AS148" s="74">
        <f t="shared" si="118"/>
        <v>9.25</v>
      </c>
      <c r="AT148" s="74">
        <f t="shared" si="119"/>
        <v>9.25</v>
      </c>
      <c r="AU148" s="74">
        <v>0</v>
      </c>
      <c r="AV148" s="74">
        <v>0</v>
      </c>
      <c r="AW148" s="74">
        <v>0</v>
      </c>
      <c r="AX148" s="75">
        <v>0</v>
      </c>
      <c r="AY148" s="74">
        <f t="shared" si="130"/>
        <v>0</v>
      </c>
      <c r="AZ148" s="74">
        <f t="shared" si="131"/>
        <v>0</v>
      </c>
      <c r="BA148" s="74">
        <f t="shared" si="132"/>
        <v>0</v>
      </c>
      <c r="BB148" s="74">
        <v>0</v>
      </c>
      <c r="BC148" s="74">
        <f t="shared" si="133"/>
        <v>0</v>
      </c>
      <c r="BD148" s="74">
        <f t="shared" si="134"/>
        <v>0</v>
      </c>
      <c r="BE148" s="74">
        <f t="shared" si="135"/>
        <v>0</v>
      </c>
      <c r="BF148" s="75">
        <v>0.4</v>
      </c>
      <c r="BG148" s="74">
        <f t="shared" si="120"/>
        <v>0</v>
      </c>
      <c r="BH148" s="74">
        <f t="shared" si="121"/>
        <v>0.22000000000000003</v>
      </c>
      <c r="BI148" s="74">
        <f t="shared" si="122"/>
        <v>0.18000000000000002</v>
      </c>
      <c r="BJ148" s="75">
        <v>0</v>
      </c>
      <c r="BK148" s="74">
        <f t="shared" si="123"/>
        <v>0</v>
      </c>
      <c r="BL148" s="74">
        <f t="shared" si="124"/>
        <v>0</v>
      </c>
      <c r="BM148" s="74">
        <f t="shared" si="125"/>
        <v>0</v>
      </c>
      <c r="BN148" s="74">
        <f t="shared" si="136"/>
        <v>18.5</v>
      </c>
      <c r="BO148" s="74">
        <f t="shared" si="137"/>
        <v>13.180000000000001</v>
      </c>
      <c r="BP148" s="74">
        <f t="shared" si="138"/>
        <v>21.990000000000002</v>
      </c>
      <c r="BQ148" s="74">
        <f t="shared" si="139"/>
        <v>53.67</v>
      </c>
      <c r="BS148" s="74">
        <f t="shared" si="140"/>
        <v>53.669999999999995</v>
      </c>
      <c r="BT148" s="74">
        <f t="shared" si="141"/>
        <v>0</v>
      </c>
      <c r="BU148" s="74"/>
      <c r="BV148" s="77">
        <f t="shared" si="142"/>
        <v>0.34469908701322899</v>
      </c>
      <c r="BW148" s="77">
        <f t="shared" si="143"/>
        <v>0.24557480901807344</v>
      </c>
      <c r="BX148" s="77">
        <f t="shared" si="144"/>
        <v>0.40972610396869763</v>
      </c>
      <c r="BY148" s="78"/>
      <c r="BZ148" s="78"/>
      <c r="CA148" s="78"/>
      <c r="CB148" s="78"/>
      <c r="CC148" s="78"/>
      <c r="CD148" s="78"/>
      <c r="CE148" s="78"/>
      <c r="CF148" s="78"/>
      <c r="CG148" s="78"/>
      <c r="CH148" s="78"/>
      <c r="CI148" s="78"/>
      <c r="CJ148" s="78"/>
      <c r="CK148" s="78"/>
      <c r="CL148" s="78"/>
      <c r="CM148" s="78"/>
      <c r="CN148" s="78"/>
      <c r="CO148" s="78"/>
      <c r="CP148" s="78"/>
      <c r="CQ148" s="78"/>
      <c r="CR148" s="78"/>
      <c r="CS148" s="78"/>
      <c r="CT148" s="78"/>
      <c r="CU148" s="78"/>
      <c r="CV148" s="78"/>
      <c r="CW148" s="78"/>
      <c r="CX148" s="78"/>
      <c r="CY148" s="78"/>
      <c r="CZ148" s="78"/>
      <c r="DA148" s="78"/>
      <c r="DB148" s="78"/>
      <c r="DC148" s="78"/>
      <c r="DD148" s="78"/>
      <c r="DE148" s="78"/>
      <c r="DF148" s="78"/>
      <c r="DG148" s="78"/>
      <c r="DH148" s="78"/>
      <c r="DI148" s="78"/>
      <c r="DJ148" s="78"/>
      <c r="DK148" s="78"/>
      <c r="DL148" s="78"/>
      <c r="DM148" s="78"/>
      <c r="DN148" s="78"/>
      <c r="DO148" s="78"/>
      <c r="DP148" s="78"/>
      <c r="DQ148" s="78"/>
      <c r="DR148" s="78"/>
      <c r="DS148" s="78"/>
      <c r="DT148" s="78"/>
      <c r="DU148" s="78"/>
      <c r="DV148" s="78"/>
      <c r="DW148" s="78"/>
      <c r="DX148" s="78"/>
      <c r="DY148" s="78"/>
      <c r="DZ148" s="78"/>
      <c r="EA148" s="78"/>
      <c r="EB148" s="78"/>
      <c r="EC148" s="78"/>
      <c r="ED148" s="78"/>
      <c r="EE148" s="78"/>
      <c r="EF148" s="78"/>
      <c r="EG148" s="78"/>
      <c r="EH148" s="78"/>
      <c r="EI148" s="78"/>
      <c r="EJ148" s="78"/>
    </row>
    <row r="149" spans="1:140" x14ac:dyDescent="0.25">
      <c r="A149" s="72"/>
      <c r="B149" s="119">
        <v>146</v>
      </c>
      <c r="C149" s="112" t="s">
        <v>626</v>
      </c>
      <c r="D149" s="112" t="s">
        <v>696</v>
      </c>
      <c r="E149" s="73">
        <v>0</v>
      </c>
      <c r="F149" s="73">
        <v>0.74</v>
      </c>
      <c r="G149" s="73">
        <v>0</v>
      </c>
      <c r="H149" s="74">
        <v>0</v>
      </c>
      <c r="I149" s="74">
        <v>0</v>
      </c>
      <c r="J149" s="74">
        <v>0</v>
      </c>
      <c r="K149" s="75">
        <v>0</v>
      </c>
      <c r="L149" s="74">
        <f t="shared" si="145"/>
        <v>0</v>
      </c>
      <c r="M149" s="74">
        <f t="shared" si="146"/>
        <v>0</v>
      </c>
      <c r="N149" s="74">
        <v>0</v>
      </c>
      <c r="O149" s="74">
        <v>0</v>
      </c>
      <c r="P149" s="74">
        <v>0</v>
      </c>
      <c r="Q149" s="74">
        <v>34</v>
      </c>
      <c r="R149" s="74">
        <v>0</v>
      </c>
      <c r="S149" s="74">
        <v>0</v>
      </c>
      <c r="T149" s="74">
        <v>0</v>
      </c>
      <c r="U149" s="74">
        <v>0</v>
      </c>
      <c r="V149" s="74">
        <v>0</v>
      </c>
      <c r="W149" s="74">
        <v>0</v>
      </c>
      <c r="X149" s="74">
        <v>0</v>
      </c>
      <c r="Y149" s="74">
        <v>0</v>
      </c>
      <c r="Z149" s="74">
        <v>0</v>
      </c>
      <c r="AA149" s="74">
        <v>0</v>
      </c>
      <c r="AB149" s="74">
        <v>0</v>
      </c>
      <c r="AC149" s="74">
        <v>0</v>
      </c>
      <c r="AD149" s="74">
        <v>0</v>
      </c>
      <c r="AE149" s="75">
        <v>5.88</v>
      </c>
      <c r="AF149" s="74">
        <f t="shared" si="126"/>
        <v>0</v>
      </c>
      <c r="AG149" s="74">
        <f t="shared" si="147"/>
        <v>0</v>
      </c>
      <c r="AH149" s="74">
        <f t="shared" si="148"/>
        <v>5.88</v>
      </c>
      <c r="AI149" s="75">
        <v>0</v>
      </c>
      <c r="AJ149" s="74">
        <f t="shared" si="114"/>
        <v>0</v>
      </c>
      <c r="AK149" s="74">
        <f t="shared" si="115"/>
        <v>0</v>
      </c>
      <c r="AL149" s="74">
        <f t="shared" si="116"/>
        <v>0</v>
      </c>
      <c r="AM149" s="75">
        <v>0</v>
      </c>
      <c r="AN149" s="74">
        <f t="shared" si="127"/>
        <v>0</v>
      </c>
      <c r="AO149" s="74">
        <f t="shared" si="128"/>
        <v>0</v>
      </c>
      <c r="AP149" s="74">
        <f t="shared" si="129"/>
        <v>0</v>
      </c>
      <c r="AQ149" s="75">
        <v>0</v>
      </c>
      <c r="AR149" s="74">
        <f t="shared" si="117"/>
        <v>0</v>
      </c>
      <c r="AS149" s="74">
        <f t="shared" si="118"/>
        <v>0</v>
      </c>
      <c r="AT149" s="74">
        <f t="shared" si="119"/>
        <v>0</v>
      </c>
      <c r="AU149" s="74">
        <v>0</v>
      </c>
      <c r="AV149" s="74">
        <v>0</v>
      </c>
      <c r="AW149" s="74">
        <v>0</v>
      </c>
      <c r="AX149" s="75">
        <v>0</v>
      </c>
      <c r="AY149" s="74">
        <f t="shared" si="130"/>
        <v>0</v>
      </c>
      <c r="AZ149" s="74">
        <f t="shared" si="131"/>
        <v>0</v>
      </c>
      <c r="BA149" s="74">
        <f t="shared" si="132"/>
        <v>0</v>
      </c>
      <c r="BB149" s="74">
        <v>0</v>
      </c>
      <c r="BC149" s="74">
        <f t="shared" si="133"/>
        <v>0</v>
      </c>
      <c r="BD149" s="74">
        <f t="shared" si="134"/>
        <v>0</v>
      </c>
      <c r="BE149" s="74">
        <f t="shared" si="135"/>
        <v>0</v>
      </c>
      <c r="BF149" s="75">
        <v>7.42</v>
      </c>
      <c r="BG149" s="74">
        <f t="shared" si="120"/>
        <v>0</v>
      </c>
      <c r="BH149" s="74">
        <f t="shared" si="121"/>
        <v>4.0810000000000004</v>
      </c>
      <c r="BI149" s="74">
        <f t="shared" si="122"/>
        <v>3.339</v>
      </c>
      <c r="BJ149" s="75">
        <v>0</v>
      </c>
      <c r="BK149" s="74">
        <f t="shared" si="123"/>
        <v>0</v>
      </c>
      <c r="BL149" s="74">
        <f t="shared" si="124"/>
        <v>0</v>
      </c>
      <c r="BM149" s="74">
        <f t="shared" si="125"/>
        <v>0</v>
      </c>
      <c r="BN149" s="74">
        <f t="shared" si="136"/>
        <v>0</v>
      </c>
      <c r="BO149" s="74">
        <f t="shared" si="137"/>
        <v>38.081000000000003</v>
      </c>
      <c r="BP149" s="74">
        <f t="shared" si="138"/>
        <v>9.9589999999999996</v>
      </c>
      <c r="BQ149" s="74">
        <f t="shared" si="139"/>
        <v>48.040000000000006</v>
      </c>
      <c r="BS149" s="74">
        <f t="shared" si="140"/>
        <v>48.040000000000006</v>
      </c>
      <c r="BT149" s="74">
        <f t="shared" si="141"/>
        <v>0</v>
      </c>
      <c r="BU149" s="74"/>
      <c r="BV149" s="77">
        <f t="shared" si="142"/>
        <v>0</v>
      </c>
      <c r="BW149" s="77">
        <f t="shared" si="143"/>
        <v>0.79269358867610318</v>
      </c>
      <c r="BX149" s="77">
        <f t="shared" si="144"/>
        <v>0.20730641132389671</v>
      </c>
      <c r="BY149" s="78"/>
      <c r="BZ149" s="78"/>
      <c r="CA149" s="78"/>
      <c r="CB149" s="78"/>
      <c r="CC149" s="78"/>
      <c r="CD149" s="78"/>
      <c r="CE149" s="78"/>
      <c r="CF149" s="78"/>
      <c r="CG149" s="78"/>
      <c r="CH149" s="78"/>
      <c r="CI149" s="78"/>
      <c r="CJ149" s="78"/>
      <c r="CK149" s="78"/>
      <c r="CL149" s="78"/>
      <c r="CM149" s="78"/>
      <c r="CN149" s="78"/>
      <c r="CO149" s="78"/>
      <c r="CP149" s="78"/>
      <c r="CQ149" s="78"/>
      <c r="CR149" s="78"/>
      <c r="CS149" s="78"/>
      <c r="CT149" s="78"/>
      <c r="CU149" s="78"/>
      <c r="CV149" s="78"/>
      <c r="CW149" s="78"/>
      <c r="CX149" s="78"/>
      <c r="CY149" s="78"/>
      <c r="CZ149" s="78"/>
      <c r="DA149" s="78"/>
      <c r="DB149" s="78"/>
      <c r="DC149" s="78"/>
      <c r="DD149" s="78"/>
      <c r="DE149" s="78"/>
      <c r="DF149" s="78"/>
      <c r="DG149" s="78"/>
      <c r="DH149" s="78"/>
      <c r="DI149" s="78"/>
      <c r="DJ149" s="78"/>
      <c r="DK149" s="78"/>
      <c r="DL149" s="78"/>
      <c r="DM149" s="78"/>
      <c r="DN149" s="78"/>
      <c r="DO149" s="78"/>
      <c r="DP149" s="78"/>
      <c r="DQ149" s="78"/>
      <c r="DR149" s="78"/>
      <c r="DS149" s="78"/>
      <c r="DT149" s="78"/>
      <c r="DU149" s="78"/>
      <c r="DV149" s="78"/>
      <c r="DW149" s="78"/>
      <c r="DX149" s="78"/>
      <c r="DY149" s="78"/>
      <c r="DZ149" s="78"/>
      <c r="EA149" s="78"/>
      <c r="EB149" s="78"/>
      <c r="EC149" s="78"/>
      <c r="ED149" s="78"/>
      <c r="EE149" s="78"/>
      <c r="EF149" s="78"/>
      <c r="EG149" s="78"/>
      <c r="EH149" s="78"/>
      <c r="EI149" s="78"/>
      <c r="EJ149" s="78"/>
    </row>
    <row r="150" spans="1:140" x14ac:dyDescent="0.25">
      <c r="A150" s="87"/>
      <c r="B150" s="119">
        <v>147</v>
      </c>
      <c r="C150" s="88" t="s">
        <v>388</v>
      </c>
      <c r="D150" s="88" t="s">
        <v>134</v>
      </c>
      <c r="E150" s="73">
        <v>2.6943793911007026</v>
      </c>
      <c r="F150" s="73">
        <v>2</v>
      </c>
      <c r="G150" s="73">
        <v>0</v>
      </c>
      <c r="H150" s="74">
        <v>245.58451811165469</v>
      </c>
      <c r="I150" s="74">
        <v>0</v>
      </c>
      <c r="J150" s="74">
        <v>0</v>
      </c>
      <c r="K150" s="75">
        <v>167</v>
      </c>
      <c r="L150" s="74">
        <f t="shared" si="145"/>
        <v>91.850000000000009</v>
      </c>
      <c r="M150" s="74">
        <f t="shared" si="146"/>
        <v>75.150000000000006</v>
      </c>
      <c r="N150" s="74">
        <v>0</v>
      </c>
      <c r="O150" s="74">
        <v>0</v>
      </c>
      <c r="P150" s="74">
        <v>0</v>
      </c>
      <c r="Q150" s="74">
        <v>0</v>
      </c>
      <c r="R150" s="74">
        <v>348.32739965832155</v>
      </c>
      <c r="S150" s="74">
        <v>0</v>
      </c>
      <c r="T150" s="74">
        <v>0</v>
      </c>
      <c r="U150" s="74">
        <v>0</v>
      </c>
      <c r="V150" s="74">
        <v>0</v>
      </c>
      <c r="W150" s="74">
        <v>0</v>
      </c>
      <c r="X150" s="74">
        <v>0</v>
      </c>
      <c r="Y150" s="74">
        <v>0</v>
      </c>
      <c r="Z150" s="74">
        <v>0</v>
      </c>
      <c r="AA150" s="74">
        <v>0</v>
      </c>
      <c r="AB150" s="74">
        <v>40.038069727711814</v>
      </c>
      <c r="AC150" s="74">
        <v>82.812111890800736</v>
      </c>
      <c r="AD150" s="74">
        <v>0</v>
      </c>
      <c r="AE150" s="75">
        <v>138</v>
      </c>
      <c r="AF150" s="74">
        <f t="shared" si="126"/>
        <v>0</v>
      </c>
      <c r="AG150" s="74">
        <f t="shared" si="147"/>
        <v>0</v>
      </c>
      <c r="AH150" s="74">
        <f t="shared" si="148"/>
        <v>138</v>
      </c>
      <c r="AI150" s="75">
        <v>79</v>
      </c>
      <c r="AJ150" s="74">
        <f t="shared" si="114"/>
        <v>0</v>
      </c>
      <c r="AK150" s="74">
        <f t="shared" si="115"/>
        <v>43.45</v>
      </c>
      <c r="AL150" s="74">
        <f t="shared" si="116"/>
        <v>35.550000000000004</v>
      </c>
      <c r="AM150" s="75">
        <v>4.75</v>
      </c>
      <c r="AN150" s="74">
        <f t="shared" si="127"/>
        <v>0</v>
      </c>
      <c r="AO150" s="74">
        <f t="shared" si="128"/>
        <v>2.6125000000000003</v>
      </c>
      <c r="AP150" s="74">
        <f t="shared" si="129"/>
        <v>2.1375000000000002</v>
      </c>
      <c r="AQ150" s="75">
        <v>68</v>
      </c>
      <c r="AR150" s="74">
        <f t="shared" si="117"/>
        <v>34</v>
      </c>
      <c r="AS150" s="74">
        <f t="shared" si="118"/>
        <v>17</v>
      </c>
      <c r="AT150" s="74">
        <f t="shared" si="119"/>
        <v>17</v>
      </c>
      <c r="AU150" s="74">
        <v>0</v>
      </c>
      <c r="AV150" s="74">
        <v>0</v>
      </c>
      <c r="AW150" s="74">
        <v>0</v>
      </c>
      <c r="AX150" s="75">
        <v>0</v>
      </c>
      <c r="AY150" s="74">
        <f t="shared" si="130"/>
        <v>0</v>
      </c>
      <c r="AZ150" s="74">
        <f t="shared" si="131"/>
        <v>0</v>
      </c>
      <c r="BA150" s="74">
        <f t="shared" si="132"/>
        <v>0</v>
      </c>
      <c r="BB150" s="74">
        <v>0</v>
      </c>
      <c r="BC150" s="74">
        <f t="shared" si="133"/>
        <v>0</v>
      </c>
      <c r="BD150" s="74">
        <f t="shared" si="134"/>
        <v>0</v>
      </c>
      <c r="BE150" s="74">
        <f t="shared" si="135"/>
        <v>0</v>
      </c>
      <c r="BF150" s="75">
        <v>12.7</v>
      </c>
      <c r="BG150" s="74">
        <f t="shared" si="120"/>
        <v>0</v>
      </c>
      <c r="BH150" s="74">
        <f t="shared" si="121"/>
        <v>6.9850000000000003</v>
      </c>
      <c r="BI150" s="74">
        <f t="shared" si="122"/>
        <v>5.7149999999999999</v>
      </c>
      <c r="BJ150" s="75">
        <v>36.517446755069258</v>
      </c>
      <c r="BK150" s="74">
        <f t="shared" si="123"/>
        <v>0</v>
      </c>
      <c r="BL150" s="74">
        <f t="shared" si="124"/>
        <v>20.084595715288092</v>
      </c>
      <c r="BM150" s="74">
        <f t="shared" si="125"/>
        <v>16.432851039781166</v>
      </c>
      <c r="BN150" s="74">
        <f t="shared" si="136"/>
        <v>34</v>
      </c>
      <c r="BO150" s="74">
        <f t="shared" si="137"/>
        <v>570.34756510132149</v>
      </c>
      <c r="BP150" s="74">
        <f t="shared" si="138"/>
        <v>623.07636043333741</v>
      </c>
      <c r="BQ150" s="74">
        <f t="shared" si="139"/>
        <v>1227.4239255346588</v>
      </c>
      <c r="BS150" s="74">
        <f t="shared" si="140"/>
        <v>1227.4239255346588</v>
      </c>
      <c r="BT150" s="74">
        <f t="shared" si="141"/>
        <v>0</v>
      </c>
      <c r="BU150" s="74"/>
      <c r="BV150" s="77">
        <f t="shared" si="142"/>
        <v>2.7700291067073501E-2</v>
      </c>
      <c r="BW150" s="77">
        <f t="shared" si="143"/>
        <v>0.46467039890303702</v>
      </c>
      <c r="BX150" s="77">
        <f t="shared" si="144"/>
        <v>0.50762931002988954</v>
      </c>
      <c r="BY150" s="78"/>
      <c r="BZ150" s="78"/>
      <c r="CA150" s="78"/>
      <c r="CB150" s="78"/>
      <c r="CC150" s="78"/>
      <c r="CD150" s="78"/>
      <c r="CE150" s="78"/>
      <c r="CF150" s="78"/>
      <c r="CG150" s="78"/>
      <c r="CH150" s="78"/>
      <c r="CI150" s="78"/>
      <c r="CJ150" s="78"/>
      <c r="CK150" s="78"/>
      <c r="CL150" s="78"/>
      <c r="CM150" s="78"/>
      <c r="CN150" s="78"/>
      <c r="CO150" s="78"/>
      <c r="CP150" s="78"/>
      <c r="CQ150" s="78"/>
      <c r="CR150" s="78"/>
      <c r="CS150" s="78"/>
      <c r="CT150" s="78"/>
      <c r="CU150" s="78"/>
      <c r="CV150" s="78"/>
      <c r="CW150" s="78"/>
      <c r="CX150" s="78"/>
      <c r="CY150" s="78"/>
      <c r="CZ150" s="78"/>
      <c r="DA150" s="78"/>
      <c r="DB150" s="78"/>
      <c r="DC150" s="78"/>
      <c r="DD150" s="78"/>
      <c r="DE150" s="78"/>
      <c r="DF150" s="78"/>
      <c r="DG150" s="78"/>
      <c r="DH150" s="78"/>
      <c r="DI150" s="78"/>
      <c r="DJ150" s="78"/>
      <c r="DK150" s="78"/>
      <c r="DL150" s="78"/>
      <c r="DM150" s="78"/>
      <c r="DN150" s="78"/>
      <c r="DO150" s="78"/>
      <c r="DP150" s="78"/>
      <c r="DQ150" s="78"/>
      <c r="DR150" s="78"/>
      <c r="DS150" s="78"/>
      <c r="DT150" s="78"/>
      <c r="DU150" s="78"/>
      <c r="DV150" s="78"/>
      <c r="DW150" s="78"/>
      <c r="DX150" s="78"/>
      <c r="DY150" s="78"/>
      <c r="DZ150" s="78"/>
      <c r="EA150" s="78"/>
      <c r="EB150" s="78"/>
      <c r="EC150" s="78"/>
      <c r="ED150" s="78"/>
      <c r="EE150" s="78"/>
      <c r="EF150" s="78"/>
      <c r="EG150" s="78"/>
      <c r="EH150" s="78"/>
      <c r="EI150" s="78"/>
      <c r="EJ150" s="78"/>
    </row>
    <row r="151" spans="1:140" x14ac:dyDescent="0.25">
      <c r="A151" s="87"/>
      <c r="B151" s="119">
        <v>148</v>
      </c>
      <c r="C151" s="88" t="s">
        <v>364</v>
      </c>
      <c r="D151" s="88" t="s">
        <v>135</v>
      </c>
      <c r="E151" s="73">
        <v>0</v>
      </c>
      <c r="F151" s="73">
        <v>2.02</v>
      </c>
      <c r="G151" s="73">
        <v>0</v>
      </c>
      <c r="H151" s="74">
        <v>0</v>
      </c>
      <c r="I151" s="74">
        <v>0</v>
      </c>
      <c r="J151" s="74">
        <v>0</v>
      </c>
      <c r="K151" s="75">
        <v>0</v>
      </c>
      <c r="L151" s="74">
        <f t="shared" si="145"/>
        <v>0</v>
      </c>
      <c r="M151" s="74">
        <f t="shared" si="146"/>
        <v>0</v>
      </c>
      <c r="N151" s="74">
        <v>0</v>
      </c>
      <c r="O151" s="74">
        <v>0</v>
      </c>
      <c r="P151" s="74">
        <v>0</v>
      </c>
      <c r="Q151" s="74">
        <v>0</v>
      </c>
      <c r="R151" s="74">
        <v>0</v>
      </c>
      <c r="S151" s="74">
        <v>0</v>
      </c>
      <c r="T151" s="74">
        <v>0</v>
      </c>
      <c r="U151" s="74">
        <v>0</v>
      </c>
      <c r="V151" s="74">
        <v>0</v>
      </c>
      <c r="W151" s="74">
        <v>10.38</v>
      </c>
      <c r="X151" s="74">
        <v>0</v>
      </c>
      <c r="Y151" s="74">
        <v>0</v>
      </c>
      <c r="Z151" s="74">
        <v>0</v>
      </c>
      <c r="AA151" s="74">
        <v>0</v>
      </c>
      <c r="AB151" s="74">
        <v>0</v>
      </c>
      <c r="AC151" s="74">
        <v>0</v>
      </c>
      <c r="AD151" s="74">
        <v>0</v>
      </c>
      <c r="AE151" s="75">
        <v>0</v>
      </c>
      <c r="AF151" s="74">
        <f t="shared" si="126"/>
        <v>0</v>
      </c>
      <c r="AG151" s="74">
        <f t="shared" si="147"/>
        <v>0</v>
      </c>
      <c r="AH151" s="74">
        <f t="shared" si="148"/>
        <v>0</v>
      </c>
      <c r="AI151" s="75">
        <v>0</v>
      </c>
      <c r="AJ151" s="74">
        <f t="shared" si="114"/>
        <v>0</v>
      </c>
      <c r="AK151" s="74">
        <f t="shared" si="115"/>
        <v>0</v>
      </c>
      <c r="AL151" s="74">
        <f t="shared" si="116"/>
        <v>0</v>
      </c>
      <c r="AM151" s="75">
        <v>0</v>
      </c>
      <c r="AN151" s="74">
        <f t="shared" si="127"/>
        <v>0</v>
      </c>
      <c r="AO151" s="74">
        <f t="shared" si="128"/>
        <v>0</v>
      </c>
      <c r="AP151" s="74">
        <f t="shared" si="129"/>
        <v>0</v>
      </c>
      <c r="AQ151" s="75">
        <v>0</v>
      </c>
      <c r="AR151" s="74">
        <f t="shared" si="117"/>
        <v>0</v>
      </c>
      <c r="AS151" s="74">
        <f t="shared" si="118"/>
        <v>0</v>
      </c>
      <c r="AT151" s="74">
        <f t="shared" si="119"/>
        <v>0</v>
      </c>
      <c r="AU151" s="74">
        <v>0</v>
      </c>
      <c r="AV151" s="74">
        <v>0</v>
      </c>
      <c r="AW151" s="74">
        <v>0</v>
      </c>
      <c r="AX151" s="75">
        <v>0</v>
      </c>
      <c r="AY151" s="74">
        <f t="shared" si="130"/>
        <v>0</v>
      </c>
      <c r="AZ151" s="74">
        <f t="shared" si="131"/>
        <v>0</v>
      </c>
      <c r="BA151" s="74">
        <f t="shared" si="132"/>
        <v>0</v>
      </c>
      <c r="BB151" s="74">
        <v>0</v>
      </c>
      <c r="BC151" s="74">
        <f t="shared" si="133"/>
        <v>0</v>
      </c>
      <c r="BD151" s="74">
        <f t="shared" si="134"/>
        <v>0</v>
      </c>
      <c r="BE151" s="74">
        <f t="shared" si="135"/>
        <v>0</v>
      </c>
      <c r="BF151" s="75">
        <v>0.33</v>
      </c>
      <c r="BG151" s="74">
        <f t="shared" si="120"/>
        <v>0</v>
      </c>
      <c r="BH151" s="74">
        <f t="shared" si="121"/>
        <v>0.18150000000000002</v>
      </c>
      <c r="BI151" s="74">
        <f t="shared" si="122"/>
        <v>0.14850000000000002</v>
      </c>
      <c r="BJ151" s="75">
        <v>0</v>
      </c>
      <c r="BK151" s="74">
        <f t="shared" si="123"/>
        <v>0</v>
      </c>
      <c r="BL151" s="74">
        <f t="shared" si="124"/>
        <v>0</v>
      </c>
      <c r="BM151" s="74">
        <f t="shared" si="125"/>
        <v>0</v>
      </c>
      <c r="BN151" s="74">
        <f t="shared" si="136"/>
        <v>0</v>
      </c>
      <c r="BO151" s="74">
        <f t="shared" si="137"/>
        <v>10.561500000000001</v>
      </c>
      <c r="BP151" s="74">
        <f t="shared" si="138"/>
        <v>2.1684999999999999</v>
      </c>
      <c r="BQ151" s="74">
        <f t="shared" si="139"/>
        <v>12.73</v>
      </c>
      <c r="BS151" s="74">
        <f t="shared" si="140"/>
        <v>12.73</v>
      </c>
      <c r="BT151" s="74">
        <f t="shared" si="141"/>
        <v>0</v>
      </c>
      <c r="BU151" s="74"/>
      <c r="BV151" s="77">
        <f t="shared" si="142"/>
        <v>0</v>
      </c>
      <c r="BW151" s="77">
        <f t="shared" si="143"/>
        <v>0.8296543597800472</v>
      </c>
      <c r="BX151" s="77">
        <f t="shared" si="144"/>
        <v>0.17034564021995285</v>
      </c>
      <c r="BY151" s="78"/>
      <c r="BZ151" s="78"/>
      <c r="CA151" s="78"/>
      <c r="CB151" s="78"/>
      <c r="CC151" s="78"/>
      <c r="CD151" s="78"/>
      <c r="CE151" s="78"/>
      <c r="CF151" s="78"/>
      <c r="CG151" s="78"/>
      <c r="CH151" s="78"/>
      <c r="CI151" s="78"/>
      <c r="CJ151" s="78"/>
      <c r="CK151" s="78"/>
      <c r="CL151" s="78"/>
      <c r="CM151" s="78"/>
      <c r="CN151" s="78"/>
      <c r="CO151" s="78"/>
      <c r="CP151" s="78"/>
      <c r="CQ151" s="78"/>
      <c r="CR151" s="78"/>
      <c r="CS151" s="78"/>
      <c r="CT151" s="78"/>
      <c r="CU151" s="78"/>
      <c r="CV151" s="78"/>
      <c r="CW151" s="78"/>
      <c r="CX151" s="78"/>
      <c r="CY151" s="78"/>
      <c r="CZ151" s="78"/>
      <c r="DA151" s="78"/>
      <c r="DB151" s="78"/>
      <c r="DC151" s="78"/>
      <c r="DD151" s="78"/>
      <c r="DE151" s="78"/>
      <c r="DF151" s="78"/>
      <c r="DG151" s="78"/>
      <c r="DH151" s="78"/>
      <c r="DI151" s="78"/>
      <c r="DJ151" s="78"/>
      <c r="DK151" s="78"/>
      <c r="DL151" s="78"/>
      <c r="DM151" s="78"/>
      <c r="DN151" s="78"/>
      <c r="DO151" s="78"/>
      <c r="DP151" s="78"/>
      <c r="DQ151" s="78"/>
      <c r="DR151" s="78"/>
      <c r="DS151" s="78"/>
      <c r="DT151" s="78"/>
      <c r="DU151" s="78"/>
      <c r="DV151" s="78"/>
      <c r="DW151" s="78"/>
      <c r="DX151" s="78"/>
      <c r="DY151" s="78"/>
      <c r="DZ151" s="78"/>
      <c r="EA151" s="78"/>
      <c r="EB151" s="78"/>
      <c r="EC151" s="78"/>
      <c r="ED151" s="78"/>
      <c r="EE151" s="78"/>
      <c r="EF151" s="78"/>
      <c r="EG151" s="78"/>
      <c r="EH151" s="78"/>
      <c r="EI151" s="78"/>
      <c r="EJ151" s="78"/>
    </row>
    <row r="152" spans="1:140" x14ac:dyDescent="0.25">
      <c r="A152" s="72"/>
      <c r="B152" s="119">
        <v>149</v>
      </c>
      <c r="C152" s="88" t="s">
        <v>388</v>
      </c>
      <c r="D152" s="88" t="s">
        <v>136</v>
      </c>
      <c r="E152" s="73">
        <v>0</v>
      </c>
      <c r="F152" s="73">
        <v>0</v>
      </c>
      <c r="G152" s="73">
        <v>0</v>
      </c>
      <c r="H152" s="74">
        <v>0</v>
      </c>
      <c r="I152" s="74">
        <v>0</v>
      </c>
      <c r="J152" s="74">
        <v>1.27</v>
      </c>
      <c r="K152" s="75">
        <v>0</v>
      </c>
      <c r="L152" s="74">
        <f t="shared" si="145"/>
        <v>0</v>
      </c>
      <c r="M152" s="74">
        <f t="shared" si="146"/>
        <v>0</v>
      </c>
      <c r="N152" s="74">
        <v>0</v>
      </c>
      <c r="O152" s="74">
        <v>0</v>
      </c>
      <c r="P152" s="74">
        <v>0</v>
      </c>
      <c r="Q152" s="74">
        <v>0</v>
      </c>
      <c r="R152" s="74">
        <v>0</v>
      </c>
      <c r="S152" s="74">
        <v>29</v>
      </c>
      <c r="T152" s="74">
        <v>0</v>
      </c>
      <c r="U152" s="74">
        <v>0</v>
      </c>
      <c r="V152" s="74">
        <v>0</v>
      </c>
      <c r="W152" s="74">
        <v>0</v>
      </c>
      <c r="X152" s="74">
        <v>0</v>
      </c>
      <c r="Y152" s="74">
        <v>0</v>
      </c>
      <c r="Z152" s="74">
        <v>0</v>
      </c>
      <c r="AA152" s="74">
        <v>0</v>
      </c>
      <c r="AB152" s="74">
        <v>0</v>
      </c>
      <c r="AC152" s="74">
        <v>0</v>
      </c>
      <c r="AD152" s="74">
        <v>0</v>
      </c>
      <c r="AE152" s="75">
        <v>4.68</v>
      </c>
      <c r="AF152" s="74">
        <f t="shared" si="126"/>
        <v>0</v>
      </c>
      <c r="AG152" s="74">
        <f t="shared" si="147"/>
        <v>0</v>
      </c>
      <c r="AH152" s="74">
        <f t="shared" si="148"/>
        <v>4.68</v>
      </c>
      <c r="AI152" s="75">
        <v>0</v>
      </c>
      <c r="AJ152" s="74">
        <f t="shared" si="114"/>
        <v>0</v>
      </c>
      <c r="AK152" s="74">
        <f t="shared" si="115"/>
        <v>0</v>
      </c>
      <c r="AL152" s="74">
        <f t="shared" si="116"/>
        <v>0</v>
      </c>
      <c r="AM152" s="75">
        <v>0</v>
      </c>
      <c r="AN152" s="74">
        <f t="shared" si="127"/>
        <v>0</v>
      </c>
      <c r="AO152" s="74">
        <f t="shared" si="128"/>
        <v>0</v>
      </c>
      <c r="AP152" s="74">
        <f t="shared" si="129"/>
        <v>0</v>
      </c>
      <c r="AQ152" s="75">
        <v>0</v>
      </c>
      <c r="AR152" s="74">
        <f t="shared" si="117"/>
        <v>0</v>
      </c>
      <c r="AS152" s="74">
        <f t="shared" si="118"/>
        <v>0</v>
      </c>
      <c r="AT152" s="74">
        <f t="shared" si="119"/>
        <v>0</v>
      </c>
      <c r="AU152" s="74">
        <v>0</v>
      </c>
      <c r="AV152" s="74">
        <v>0</v>
      </c>
      <c r="AW152" s="74">
        <v>0</v>
      </c>
      <c r="AX152" s="75">
        <v>0</v>
      </c>
      <c r="AY152" s="74">
        <f t="shared" si="130"/>
        <v>0</v>
      </c>
      <c r="AZ152" s="74">
        <f t="shared" si="131"/>
        <v>0</v>
      </c>
      <c r="BA152" s="74">
        <f t="shared" si="132"/>
        <v>0</v>
      </c>
      <c r="BB152" s="74">
        <v>0</v>
      </c>
      <c r="BC152" s="74">
        <f t="shared" si="133"/>
        <v>0</v>
      </c>
      <c r="BD152" s="74">
        <f t="shared" si="134"/>
        <v>0</v>
      </c>
      <c r="BE152" s="74">
        <f t="shared" si="135"/>
        <v>0</v>
      </c>
      <c r="BF152" s="75">
        <v>7.35</v>
      </c>
      <c r="BG152" s="74">
        <f t="shared" si="120"/>
        <v>0</v>
      </c>
      <c r="BH152" s="74">
        <f t="shared" si="121"/>
        <v>4.0425000000000004</v>
      </c>
      <c r="BI152" s="74">
        <f t="shared" si="122"/>
        <v>3.3075000000000001</v>
      </c>
      <c r="BJ152" s="75">
        <v>0</v>
      </c>
      <c r="BK152" s="74">
        <f t="shared" si="123"/>
        <v>0</v>
      </c>
      <c r="BL152" s="74">
        <f t="shared" si="124"/>
        <v>0</v>
      </c>
      <c r="BM152" s="74">
        <f t="shared" si="125"/>
        <v>0</v>
      </c>
      <c r="BN152" s="74">
        <f t="shared" si="136"/>
        <v>0</v>
      </c>
      <c r="BO152" s="74">
        <f t="shared" si="137"/>
        <v>33.042500000000004</v>
      </c>
      <c r="BP152" s="74">
        <f t="shared" si="138"/>
        <v>9.2575000000000003</v>
      </c>
      <c r="BQ152" s="74">
        <f t="shared" si="139"/>
        <v>42.300000000000004</v>
      </c>
      <c r="BS152" s="74">
        <f t="shared" si="140"/>
        <v>42.300000000000004</v>
      </c>
      <c r="BT152" s="74">
        <f t="shared" si="141"/>
        <v>0</v>
      </c>
      <c r="BU152" s="74"/>
      <c r="BV152" s="77">
        <f t="shared" si="142"/>
        <v>0</v>
      </c>
      <c r="BW152" s="77">
        <f t="shared" si="143"/>
        <v>0.78114657210401894</v>
      </c>
      <c r="BX152" s="77">
        <f t="shared" si="144"/>
        <v>0.21885342789598108</v>
      </c>
      <c r="BY152" s="78"/>
      <c r="BZ152" s="78"/>
      <c r="CA152" s="78"/>
      <c r="CB152" s="78"/>
      <c r="CC152" s="78"/>
      <c r="CD152" s="78"/>
      <c r="CE152" s="78"/>
      <c r="CF152" s="78"/>
      <c r="CG152" s="78"/>
      <c r="CH152" s="78"/>
      <c r="CI152" s="78"/>
      <c r="CJ152" s="78"/>
      <c r="CK152" s="78"/>
      <c r="CL152" s="78"/>
      <c r="CM152" s="78"/>
      <c r="CN152" s="78"/>
      <c r="CO152" s="78"/>
      <c r="CP152" s="78"/>
      <c r="CQ152" s="78"/>
      <c r="CR152" s="78"/>
      <c r="CS152" s="78"/>
      <c r="CT152" s="78"/>
      <c r="CU152" s="78"/>
      <c r="CV152" s="78"/>
      <c r="CW152" s="78"/>
      <c r="CX152" s="78"/>
      <c r="CY152" s="78"/>
      <c r="CZ152" s="78"/>
      <c r="DA152" s="78"/>
      <c r="DB152" s="78"/>
      <c r="DC152" s="78"/>
      <c r="DD152" s="78"/>
      <c r="DE152" s="78"/>
      <c r="DF152" s="78"/>
      <c r="DG152" s="78"/>
      <c r="DH152" s="78"/>
      <c r="DI152" s="78"/>
      <c r="DJ152" s="78"/>
      <c r="DK152" s="78"/>
      <c r="DL152" s="78"/>
      <c r="DM152" s="78"/>
      <c r="DN152" s="78"/>
      <c r="DO152" s="78"/>
      <c r="DP152" s="78"/>
      <c r="DQ152" s="78"/>
      <c r="DR152" s="78"/>
      <c r="DS152" s="78"/>
      <c r="DT152" s="78"/>
      <c r="DU152" s="78"/>
      <c r="DV152" s="78"/>
      <c r="DW152" s="78"/>
      <c r="DX152" s="78"/>
      <c r="DY152" s="78"/>
      <c r="DZ152" s="78"/>
      <c r="EA152" s="78"/>
      <c r="EB152" s="78"/>
      <c r="EC152" s="78"/>
      <c r="ED152" s="78"/>
      <c r="EE152" s="78"/>
      <c r="EF152" s="78"/>
      <c r="EG152" s="78"/>
      <c r="EH152" s="78"/>
      <c r="EI152" s="78"/>
      <c r="EJ152" s="78"/>
    </row>
    <row r="153" spans="1:140" x14ac:dyDescent="0.25">
      <c r="A153" s="87"/>
      <c r="B153" s="119">
        <v>150</v>
      </c>
      <c r="C153" s="88" t="s">
        <v>587</v>
      </c>
      <c r="D153" s="88" t="s">
        <v>298</v>
      </c>
      <c r="E153" s="73">
        <v>0</v>
      </c>
      <c r="F153" s="73">
        <v>0.28999999999999998</v>
      </c>
      <c r="G153" s="73">
        <v>0</v>
      </c>
      <c r="H153" s="74">
        <v>2.3529411764705883</v>
      </c>
      <c r="I153" s="74">
        <v>0</v>
      </c>
      <c r="J153" s="74">
        <v>0</v>
      </c>
      <c r="K153" s="75">
        <v>0</v>
      </c>
      <c r="L153" s="74">
        <f t="shared" si="145"/>
        <v>0</v>
      </c>
      <c r="M153" s="74">
        <f t="shared" si="146"/>
        <v>0</v>
      </c>
      <c r="N153" s="74">
        <v>0</v>
      </c>
      <c r="O153" s="74">
        <v>0</v>
      </c>
      <c r="P153" s="74">
        <v>0</v>
      </c>
      <c r="Q153" s="74">
        <v>0</v>
      </c>
      <c r="R153" s="74">
        <v>0</v>
      </c>
      <c r="S153" s="74">
        <v>0</v>
      </c>
      <c r="T153" s="74">
        <v>0</v>
      </c>
      <c r="U153" s="74">
        <v>1.7752941176470589</v>
      </c>
      <c r="V153" s="74">
        <v>0</v>
      </c>
      <c r="W153" s="74">
        <v>0</v>
      </c>
      <c r="X153" s="74">
        <v>0</v>
      </c>
      <c r="Y153" s="74">
        <v>0</v>
      </c>
      <c r="Z153" s="74">
        <v>0</v>
      </c>
      <c r="AA153" s="74">
        <v>0</v>
      </c>
      <c r="AB153" s="74">
        <v>0</v>
      </c>
      <c r="AC153" s="74">
        <v>0</v>
      </c>
      <c r="AD153" s="74">
        <v>0</v>
      </c>
      <c r="AE153" s="75">
        <v>0</v>
      </c>
      <c r="AF153" s="74">
        <f t="shared" si="126"/>
        <v>0</v>
      </c>
      <c r="AG153" s="74">
        <f t="shared" si="147"/>
        <v>0</v>
      </c>
      <c r="AH153" s="74">
        <f t="shared" si="148"/>
        <v>0</v>
      </c>
      <c r="AI153" s="75">
        <v>0</v>
      </c>
      <c r="AJ153" s="74">
        <f t="shared" si="114"/>
        <v>0</v>
      </c>
      <c r="AK153" s="74">
        <f t="shared" si="115"/>
        <v>0</v>
      </c>
      <c r="AL153" s="74">
        <f t="shared" si="116"/>
        <v>0</v>
      </c>
      <c r="AM153" s="75">
        <v>0</v>
      </c>
      <c r="AN153" s="74">
        <f t="shared" si="127"/>
        <v>0</v>
      </c>
      <c r="AO153" s="74">
        <f t="shared" si="128"/>
        <v>0</v>
      </c>
      <c r="AP153" s="74">
        <f t="shared" si="129"/>
        <v>0</v>
      </c>
      <c r="AQ153" s="75">
        <v>15.13</v>
      </c>
      <c r="AR153" s="74">
        <f t="shared" si="117"/>
        <v>7.5650000000000004</v>
      </c>
      <c r="AS153" s="74">
        <f t="shared" si="118"/>
        <v>3.7825000000000002</v>
      </c>
      <c r="AT153" s="74">
        <f t="shared" si="119"/>
        <v>3.7825000000000002</v>
      </c>
      <c r="AU153" s="74">
        <v>0</v>
      </c>
      <c r="AV153" s="74">
        <v>0</v>
      </c>
      <c r="AW153" s="74">
        <v>0</v>
      </c>
      <c r="AX153" s="75">
        <v>0</v>
      </c>
      <c r="AY153" s="74">
        <f t="shared" si="130"/>
        <v>0</v>
      </c>
      <c r="AZ153" s="74">
        <f t="shared" si="131"/>
        <v>0</v>
      </c>
      <c r="BA153" s="74">
        <f t="shared" si="132"/>
        <v>0</v>
      </c>
      <c r="BB153" s="74">
        <v>0</v>
      </c>
      <c r="BC153" s="74">
        <f t="shared" si="133"/>
        <v>0</v>
      </c>
      <c r="BD153" s="74">
        <f t="shared" si="134"/>
        <v>0</v>
      </c>
      <c r="BE153" s="74">
        <f t="shared" si="135"/>
        <v>0</v>
      </c>
      <c r="BF153" s="75">
        <v>0.11</v>
      </c>
      <c r="BG153" s="74">
        <f t="shared" si="120"/>
        <v>0</v>
      </c>
      <c r="BH153" s="74">
        <f t="shared" si="121"/>
        <v>6.0500000000000005E-2</v>
      </c>
      <c r="BI153" s="74">
        <f t="shared" si="122"/>
        <v>4.9500000000000002E-2</v>
      </c>
      <c r="BJ153" s="75">
        <v>0</v>
      </c>
      <c r="BK153" s="74">
        <f t="shared" si="123"/>
        <v>0</v>
      </c>
      <c r="BL153" s="74">
        <f t="shared" si="124"/>
        <v>0</v>
      </c>
      <c r="BM153" s="74">
        <f t="shared" si="125"/>
        <v>0</v>
      </c>
      <c r="BN153" s="74">
        <f t="shared" si="136"/>
        <v>7.5650000000000004</v>
      </c>
      <c r="BO153" s="74">
        <f t="shared" si="137"/>
        <v>5.6182941176470598</v>
      </c>
      <c r="BP153" s="74">
        <f t="shared" si="138"/>
        <v>6.4749411764705886</v>
      </c>
      <c r="BQ153" s="74">
        <f t="shared" si="139"/>
        <v>19.658235294117649</v>
      </c>
      <c r="BS153" s="74">
        <f t="shared" si="140"/>
        <v>19.658235294117645</v>
      </c>
      <c r="BT153" s="74">
        <f t="shared" si="141"/>
        <v>0</v>
      </c>
      <c r="BU153" s="74"/>
      <c r="BV153" s="77">
        <f t="shared" si="142"/>
        <v>0.38482599718722882</v>
      </c>
      <c r="BW153" s="77">
        <f t="shared" si="143"/>
        <v>0.28579849786049855</v>
      </c>
      <c r="BX153" s="77">
        <f t="shared" si="144"/>
        <v>0.32937550495227264</v>
      </c>
      <c r="BY153" s="78"/>
      <c r="BZ153" s="78"/>
      <c r="CA153" s="78"/>
      <c r="CB153" s="78"/>
      <c r="CC153" s="78"/>
      <c r="CD153" s="78"/>
      <c r="CE153" s="78"/>
      <c r="CF153" s="78"/>
      <c r="CG153" s="78"/>
      <c r="CH153" s="78"/>
      <c r="CI153" s="78"/>
      <c r="CJ153" s="78"/>
      <c r="CK153" s="78"/>
      <c r="CL153" s="78"/>
      <c r="CM153" s="78"/>
      <c r="CN153" s="78"/>
      <c r="CO153" s="78"/>
      <c r="CP153" s="78"/>
      <c r="CQ153" s="78"/>
      <c r="CR153" s="78"/>
      <c r="CS153" s="78"/>
      <c r="CT153" s="78"/>
      <c r="CU153" s="78"/>
      <c r="CV153" s="78"/>
      <c r="CW153" s="78"/>
      <c r="CX153" s="78"/>
      <c r="CY153" s="78"/>
      <c r="CZ153" s="78"/>
      <c r="DA153" s="78"/>
      <c r="DB153" s="78"/>
      <c r="DC153" s="78"/>
      <c r="DD153" s="78"/>
      <c r="DE153" s="78"/>
      <c r="DF153" s="78"/>
      <c r="DG153" s="78"/>
      <c r="DH153" s="78"/>
      <c r="DI153" s="78"/>
      <c r="DJ153" s="78"/>
      <c r="DK153" s="78"/>
      <c r="DL153" s="78"/>
      <c r="DM153" s="78"/>
      <c r="DN153" s="78"/>
      <c r="DO153" s="78"/>
      <c r="DP153" s="78"/>
      <c r="DQ153" s="78"/>
      <c r="DR153" s="78"/>
      <c r="DS153" s="78"/>
      <c r="DT153" s="78"/>
      <c r="DU153" s="78"/>
      <c r="DV153" s="78"/>
      <c r="DW153" s="78"/>
      <c r="DX153" s="78"/>
      <c r="DY153" s="78"/>
      <c r="DZ153" s="78"/>
      <c r="EA153" s="78"/>
      <c r="EB153" s="78"/>
      <c r="EC153" s="78"/>
      <c r="ED153" s="78"/>
      <c r="EE153" s="78"/>
      <c r="EF153" s="78"/>
      <c r="EG153" s="78"/>
      <c r="EH153" s="78"/>
      <c r="EI153" s="78"/>
      <c r="EJ153" s="78"/>
    </row>
    <row r="154" spans="1:140" x14ac:dyDescent="0.25">
      <c r="A154" s="87"/>
      <c r="B154" s="119">
        <v>151</v>
      </c>
      <c r="C154" s="88" t="s">
        <v>381</v>
      </c>
      <c r="D154" s="88" t="s">
        <v>23</v>
      </c>
      <c r="E154" s="73">
        <v>0</v>
      </c>
      <c r="F154" s="73">
        <v>0.05</v>
      </c>
      <c r="G154" s="73">
        <v>0</v>
      </c>
      <c r="H154" s="74">
        <v>0</v>
      </c>
      <c r="I154" s="74">
        <v>0</v>
      </c>
      <c r="J154" s="74">
        <v>0</v>
      </c>
      <c r="K154" s="75">
        <v>0</v>
      </c>
      <c r="L154" s="74">
        <f t="shared" si="145"/>
        <v>0</v>
      </c>
      <c r="M154" s="74">
        <f t="shared" si="146"/>
        <v>0</v>
      </c>
      <c r="N154" s="74">
        <v>0</v>
      </c>
      <c r="O154" s="74">
        <v>0</v>
      </c>
      <c r="P154" s="74">
        <v>1.57</v>
      </c>
      <c r="Q154" s="74">
        <v>0</v>
      </c>
      <c r="R154" s="74">
        <v>1.57</v>
      </c>
      <c r="S154" s="74">
        <v>1.57</v>
      </c>
      <c r="T154" s="74">
        <v>0</v>
      </c>
      <c r="U154" s="74">
        <v>0</v>
      </c>
      <c r="V154" s="74">
        <v>0</v>
      </c>
      <c r="W154" s="74">
        <v>0</v>
      </c>
      <c r="X154" s="74">
        <v>0</v>
      </c>
      <c r="Y154" s="74">
        <v>0</v>
      </c>
      <c r="Z154" s="74">
        <v>0</v>
      </c>
      <c r="AA154" s="74">
        <v>0</v>
      </c>
      <c r="AB154" s="74">
        <v>0</v>
      </c>
      <c r="AC154" s="74">
        <v>0</v>
      </c>
      <c r="AD154" s="74">
        <v>0</v>
      </c>
      <c r="AE154" s="75">
        <v>0</v>
      </c>
      <c r="AF154" s="74">
        <f t="shared" si="126"/>
        <v>0</v>
      </c>
      <c r="AG154" s="74">
        <f t="shared" si="147"/>
        <v>0</v>
      </c>
      <c r="AH154" s="74">
        <f t="shared" si="148"/>
        <v>0</v>
      </c>
      <c r="AI154" s="75">
        <v>0</v>
      </c>
      <c r="AJ154" s="74">
        <f t="shared" si="114"/>
        <v>0</v>
      </c>
      <c r="AK154" s="74">
        <f t="shared" si="115"/>
        <v>0</v>
      </c>
      <c r="AL154" s="74">
        <f t="shared" si="116"/>
        <v>0</v>
      </c>
      <c r="AM154" s="75">
        <v>0</v>
      </c>
      <c r="AN154" s="74">
        <f t="shared" si="127"/>
        <v>0</v>
      </c>
      <c r="AO154" s="74">
        <f t="shared" si="128"/>
        <v>0</v>
      </c>
      <c r="AP154" s="74">
        <f t="shared" si="129"/>
        <v>0</v>
      </c>
      <c r="AQ154" s="75">
        <v>0</v>
      </c>
      <c r="AR154" s="74">
        <f t="shared" si="117"/>
        <v>0</v>
      </c>
      <c r="AS154" s="74">
        <f t="shared" si="118"/>
        <v>0</v>
      </c>
      <c r="AT154" s="74">
        <f t="shared" si="119"/>
        <v>0</v>
      </c>
      <c r="AU154" s="74">
        <v>0</v>
      </c>
      <c r="AV154" s="74">
        <v>0</v>
      </c>
      <c r="AW154" s="74">
        <v>0</v>
      </c>
      <c r="AX154" s="75">
        <v>0</v>
      </c>
      <c r="AY154" s="74">
        <f t="shared" si="130"/>
        <v>0</v>
      </c>
      <c r="AZ154" s="74">
        <f t="shared" si="131"/>
        <v>0</v>
      </c>
      <c r="BA154" s="74">
        <f t="shared" si="132"/>
        <v>0</v>
      </c>
      <c r="BB154" s="74">
        <v>0</v>
      </c>
      <c r="BC154" s="74">
        <f t="shared" si="133"/>
        <v>0</v>
      </c>
      <c r="BD154" s="74">
        <f t="shared" si="134"/>
        <v>0</v>
      </c>
      <c r="BE154" s="74">
        <f t="shared" si="135"/>
        <v>0</v>
      </c>
      <c r="BF154" s="75">
        <v>8.879999999999999E-2</v>
      </c>
      <c r="BG154" s="74">
        <f t="shared" si="120"/>
        <v>0</v>
      </c>
      <c r="BH154" s="74">
        <f t="shared" si="121"/>
        <v>4.8840000000000001E-2</v>
      </c>
      <c r="BI154" s="74">
        <f t="shared" si="122"/>
        <v>3.9959999999999996E-2</v>
      </c>
      <c r="BJ154" s="75">
        <v>0</v>
      </c>
      <c r="BK154" s="74">
        <f t="shared" si="123"/>
        <v>0</v>
      </c>
      <c r="BL154" s="74">
        <f t="shared" si="124"/>
        <v>0</v>
      </c>
      <c r="BM154" s="74">
        <f t="shared" si="125"/>
        <v>0</v>
      </c>
      <c r="BN154" s="74">
        <f t="shared" si="136"/>
        <v>0</v>
      </c>
      <c r="BO154" s="74">
        <f t="shared" si="137"/>
        <v>4.7588400000000002</v>
      </c>
      <c r="BP154" s="74">
        <f t="shared" si="138"/>
        <v>8.9959999999999998E-2</v>
      </c>
      <c r="BQ154" s="74">
        <f t="shared" si="139"/>
        <v>4.8487999999999998</v>
      </c>
      <c r="BS154" s="74">
        <f t="shared" si="140"/>
        <v>4.8487999999999998</v>
      </c>
      <c r="BT154" s="74">
        <f t="shared" si="141"/>
        <v>0</v>
      </c>
      <c r="BU154" s="74"/>
      <c r="BV154" s="77">
        <f t="shared" si="142"/>
        <v>0</v>
      </c>
      <c r="BW154" s="77">
        <f t="shared" si="143"/>
        <v>0.98144695594786346</v>
      </c>
      <c r="BX154" s="77">
        <f t="shared" si="144"/>
        <v>1.8553044052136612E-2</v>
      </c>
      <c r="BY154" s="78"/>
      <c r="BZ154" s="78"/>
      <c r="CA154" s="78"/>
      <c r="CB154" s="78"/>
      <c r="CC154" s="78"/>
      <c r="CD154" s="78"/>
      <c r="CE154" s="78"/>
      <c r="CF154" s="78"/>
      <c r="CG154" s="78"/>
      <c r="CH154" s="78"/>
      <c r="CI154" s="78"/>
      <c r="CJ154" s="78"/>
      <c r="CK154" s="78"/>
      <c r="CL154" s="78"/>
      <c r="CM154" s="78"/>
      <c r="CN154" s="78"/>
      <c r="CO154" s="78"/>
      <c r="CP154" s="78"/>
      <c r="CQ154" s="78"/>
      <c r="CR154" s="78"/>
      <c r="CS154" s="78"/>
      <c r="CT154" s="78"/>
      <c r="CU154" s="78"/>
      <c r="CV154" s="78"/>
      <c r="CW154" s="78"/>
      <c r="CX154" s="78"/>
      <c r="CY154" s="78"/>
      <c r="CZ154" s="78"/>
      <c r="DA154" s="78"/>
      <c r="DB154" s="78"/>
      <c r="DC154" s="78"/>
      <c r="DD154" s="78"/>
      <c r="DE154" s="78"/>
      <c r="DF154" s="78"/>
      <c r="DG154" s="78"/>
      <c r="DH154" s="78"/>
      <c r="DI154" s="78"/>
      <c r="DJ154" s="78"/>
      <c r="DK154" s="78"/>
      <c r="DL154" s="78"/>
      <c r="DM154" s="78"/>
      <c r="DN154" s="78"/>
      <c r="DO154" s="78"/>
      <c r="DP154" s="78"/>
      <c r="DQ154" s="78"/>
      <c r="DR154" s="78"/>
      <c r="DS154" s="78"/>
      <c r="DT154" s="78"/>
      <c r="DU154" s="78"/>
      <c r="DV154" s="78"/>
      <c r="DW154" s="78"/>
      <c r="DX154" s="78"/>
      <c r="DY154" s="78"/>
      <c r="DZ154" s="78"/>
      <c r="EA154" s="78"/>
      <c r="EB154" s="78"/>
      <c r="EC154" s="78"/>
      <c r="ED154" s="78"/>
      <c r="EE154" s="78"/>
      <c r="EF154" s="78"/>
      <c r="EG154" s="78"/>
      <c r="EH154" s="78"/>
      <c r="EI154" s="78"/>
      <c r="EJ154" s="78"/>
    </row>
    <row r="155" spans="1:140" x14ac:dyDescent="0.25">
      <c r="A155" s="72"/>
      <c r="B155" s="119">
        <v>152</v>
      </c>
      <c r="C155" s="88" t="s">
        <v>374</v>
      </c>
      <c r="D155" s="88" t="s">
        <v>137</v>
      </c>
      <c r="E155" s="73">
        <v>0</v>
      </c>
      <c r="F155" s="73">
        <v>0.83</v>
      </c>
      <c r="G155" s="73">
        <v>0</v>
      </c>
      <c r="H155" s="74">
        <v>0</v>
      </c>
      <c r="I155" s="74">
        <v>0</v>
      </c>
      <c r="J155" s="74">
        <v>0</v>
      </c>
      <c r="K155" s="75">
        <v>0</v>
      </c>
      <c r="L155" s="74">
        <f t="shared" si="145"/>
        <v>0</v>
      </c>
      <c r="M155" s="74">
        <f t="shared" si="146"/>
        <v>0</v>
      </c>
      <c r="N155" s="74">
        <v>0</v>
      </c>
      <c r="O155" s="74">
        <v>0</v>
      </c>
      <c r="P155" s="74">
        <v>0</v>
      </c>
      <c r="Q155" s="74">
        <v>0</v>
      </c>
      <c r="R155" s="74">
        <v>0</v>
      </c>
      <c r="S155" s="74">
        <v>8.1999999999999993</v>
      </c>
      <c r="T155" s="74">
        <v>0</v>
      </c>
      <c r="U155" s="74">
        <v>0</v>
      </c>
      <c r="V155" s="74">
        <v>0</v>
      </c>
      <c r="W155" s="74">
        <v>3.74</v>
      </c>
      <c r="X155" s="74">
        <v>0</v>
      </c>
      <c r="Y155" s="74">
        <v>0</v>
      </c>
      <c r="Z155" s="74">
        <v>0</v>
      </c>
      <c r="AA155" s="74">
        <v>0</v>
      </c>
      <c r="AB155" s="74">
        <v>0</v>
      </c>
      <c r="AC155" s="74">
        <v>0</v>
      </c>
      <c r="AD155" s="74">
        <v>0</v>
      </c>
      <c r="AE155" s="75">
        <v>0</v>
      </c>
      <c r="AF155" s="74">
        <f t="shared" si="126"/>
        <v>0</v>
      </c>
      <c r="AG155" s="74">
        <f t="shared" si="147"/>
        <v>0</v>
      </c>
      <c r="AH155" s="74">
        <f t="shared" si="148"/>
        <v>0</v>
      </c>
      <c r="AI155" s="75">
        <v>0</v>
      </c>
      <c r="AJ155" s="74">
        <f t="shared" si="114"/>
        <v>0</v>
      </c>
      <c r="AK155" s="74">
        <f t="shared" si="115"/>
        <v>0</v>
      </c>
      <c r="AL155" s="74">
        <f t="shared" si="116"/>
        <v>0</v>
      </c>
      <c r="AM155" s="75">
        <v>0</v>
      </c>
      <c r="AN155" s="74">
        <f t="shared" si="127"/>
        <v>0</v>
      </c>
      <c r="AO155" s="74">
        <f t="shared" si="128"/>
        <v>0</v>
      </c>
      <c r="AP155" s="74">
        <f t="shared" si="129"/>
        <v>0</v>
      </c>
      <c r="AQ155" s="75">
        <v>0</v>
      </c>
      <c r="AR155" s="74">
        <f t="shared" si="117"/>
        <v>0</v>
      </c>
      <c r="AS155" s="74">
        <f t="shared" si="118"/>
        <v>0</v>
      </c>
      <c r="AT155" s="74">
        <f t="shared" si="119"/>
        <v>0</v>
      </c>
      <c r="AU155" s="74">
        <v>0</v>
      </c>
      <c r="AV155" s="74">
        <v>0</v>
      </c>
      <c r="AW155" s="74">
        <v>0</v>
      </c>
      <c r="AX155" s="75">
        <v>0</v>
      </c>
      <c r="AY155" s="74">
        <f t="shared" si="130"/>
        <v>0</v>
      </c>
      <c r="AZ155" s="74">
        <f t="shared" si="131"/>
        <v>0</v>
      </c>
      <c r="BA155" s="74">
        <f t="shared" si="132"/>
        <v>0</v>
      </c>
      <c r="BB155" s="74">
        <v>0</v>
      </c>
      <c r="BC155" s="74">
        <f t="shared" si="133"/>
        <v>0</v>
      </c>
      <c r="BD155" s="74">
        <f t="shared" si="134"/>
        <v>0</v>
      </c>
      <c r="BE155" s="74">
        <f t="shared" si="135"/>
        <v>0</v>
      </c>
      <c r="BF155" s="75">
        <v>0.15</v>
      </c>
      <c r="BG155" s="74">
        <f t="shared" si="120"/>
        <v>0</v>
      </c>
      <c r="BH155" s="74">
        <f t="shared" si="121"/>
        <v>8.2500000000000004E-2</v>
      </c>
      <c r="BI155" s="74">
        <f t="shared" si="122"/>
        <v>6.7500000000000004E-2</v>
      </c>
      <c r="BJ155" s="75">
        <v>0</v>
      </c>
      <c r="BK155" s="74">
        <f t="shared" si="123"/>
        <v>0</v>
      </c>
      <c r="BL155" s="74">
        <f t="shared" si="124"/>
        <v>0</v>
      </c>
      <c r="BM155" s="74">
        <f t="shared" si="125"/>
        <v>0</v>
      </c>
      <c r="BN155" s="74">
        <f t="shared" si="136"/>
        <v>0</v>
      </c>
      <c r="BO155" s="74">
        <f t="shared" si="137"/>
        <v>12.022499999999999</v>
      </c>
      <c r="BP155" s="74">
        <f t="shared" si="138"/>
        <v>0.89749999999999996</v>
      </c>
      <c r="BQ155" s="74">
        <f t="shared" si="139"/>
        <v>12.919999999999998</v>
      </c>
      <c r="BS155" s="74">
        <f t="shared" si="140"/>
        <v>12.92</v>
      </c>
      <c r="BT155" s="74">
        <f t="shared" si="141"/>
        <v>0</v>
      </c>
      <c r="BU155" s="74"/>
      <c r="BV155" s="77">
        <f t="shared" si="142"/>
        <v>0</v>
      </c>
      <c r="BW155" s="77">
        <f t="shared" si="143"/>
        <v>0.93053405572755421</v>
      </c>
      <c r="BX155" s="77">
        <f t="shared" si="144"/>
        <v>6.9465944272445831E-2</v>
      </c>
      <c r="BY155" s="78"/>
      <c r="BZ155" s="78"/>
      <c r="CA155" s="78"/>
      <c r="CB155" s="78"/>
      <c r="CC155" s="78"/>
      <c r="CD155" s="78"/>
      <c r="CE155" s="78"/>
      <c r="CF155" s="78"/>
      <c r="CG155" s="78"/>
      <c r="CH155" s="78"/>
      <c r="CI155" s="78"/>
      <c r="CJ155" s="78"/>
      <c r="CK155" s="78"/>
      <c r="CL155" s="78"/>
      <c r="CM155" s="78"/>
      <c r="CN155" s="78"/>
      <c r="CO155" s="78"/>
      <c r="CP155" s="78"/>
      <c r="CQ155" s="78"/>
      <c r="CR155" s="78"/>
      <c r="CS155" s="78"/>
      <c r="CT155" s="78"/>
      <c r="CU155" s="78"/>
      <c r="CV155" s="78"/>
      <c r="CW155" s="78"/>
      <c r="CX155" s="78"/>
      <c r="CY155" s="78"/>
      <c r="CZ155" s="78"/>
      <c r="DA155" s="78"/>
      <c r="DB155" s="78"/>
      <c r="DC155" s="78"/>
      <c r="DD155" s="78"/>
      <c r="DE155" s="78"/>
      <c r="DF155" s="78"/>
      <c r="DG155" s="78"/>
      <c r="DH155" s="78"/>
      <c r="DI155" s="78"/>
      <c r="DJ155" s="78"/>
      <c r="DK155" s="78"/>
      <c r="DL155" s="78"/>
      <c r="DM155" s="78"/>
      <c r="DN155" s="78"/>
      <c r="DO155" s="78"/>
      <c r="DP155" s="78"/>
      <c r="DQ155" s="78"/>
      <c r="DR155" s="78"/>
      <c r="DS155" s="78"/>
      <c r="DT155" s="78"/>
      <c r="DU155" s="78"/>
      <c r="DV155" s="78"/>
      <c r="DW155" s="78"/>
      <c r="DX155" s="78"/>
      <c r="DY155" s="78"/>
      <c r="DZ155" s="78"/>
      <c r="EA155" s="78"/>
      <c r="EB155" s="78"/>
      <c r="EC155" s="78"/>
      <c r="ED155" s="78"/>
      <c r="EE155" s="78"/>
      <c r="EF155" s="78"/>
      <c r="EG155" s="78"/>
      <c r="EH155" s="78"/>
      <c r="EI155" s="78"/>
      <c r="EJ155" s="78"/>
    </row>
    <row r="156" spans="1:140" x14ac:dyDescent="0.25">
      <c r="A156" s="87"/>
      <c r="B156" s="119">
        <v>153</v>
      </c>
      <c r="C156" s="88" t="s">
        <v>627</v>
      </c>
      <c r="D156" s="88" t="s">
        <v>138</v>
      </c>
      <c r="E156" s="73">
        <v>0</v>
      </c>
      <c r="F156" s="73">
        <v>0.2</v>
      </c>
      <c r="G156" s="73">
        <v>0</v>
      </c>
      <c r="H156" s="74">
        <v>0</v>
      </c>
      <c r="I156" s="74">
        <v>0</v>
      </c>
      <c r="J156" s="74">
        <v>0</v>
      </c>
      <c r="K156" s="75">
        <v>0</v>
      </c>
      <c r="L156" s="74">
        <f t="shared" si="145"/>
        <v>0</v>
      </c>
      <c r="M156" s="74">
        <f t="shared" si="146"/>
        <v>0</v>
      </c>
      <c r="N156" s="74">
        <v>0</v>
      </c>
      <c r="O156" s="74">
        <v>0</v>
      </c>
      <c r="P156" s="74">
        <v>0.47</v>
      </c>
      <c r="Q156" s="74">
        <v>3.53</v>
      </c>
      <c r="R156" s="74">
        <v>0</v>
      </c>
      <c r="S156" s="74">
        <v>0.9</v>
      </c>
      <c r="T156" s="74">
        <v>0</v>
      </c>
      <c r="U156" s="74">
        <v>0</v>
      </c>
      <c r="V156" s="74">
        <v>0</v>
      </c>
      <c r="W156" s="74">
        <v>6.63</v>
      </c>
      <c r="X156" s="74">
        <v>0</v>
      </c>
      <c r="Y156" s="74">
        <v>0</v>
      </c>
      <c r="Z156" s="74">
        <v>0</v>
      </c>
      <c r="AA156" s="74">
        <v>0</v>
      </c>
      <c r="AB156" s="74">
        <v>0</v>
      </c>
      <c r="AC156" s="74">
        <v>0</v>
      </c>
      <c r="AD156" s="74">
        <v>0</v>
      </c>
      <c r="AE156" s="75">
        <v>0</v>
      </c>
      <c r="AF156" s="74">
        <f t="shared" si="126"/>
        <v>0</v>
      </c>
      <c r="AG156" s="74">
        <f t="shared" si="147"/>
        <v>0</v>
      </c>
      <c r="AH156" s="74">
        <f t="shared" si="148"/>
        <v>0</v>
      </c>
      <c r="AI156" s="75">
        <v>0</v>
      </c>
      <c r="AJ156" s="74">
        <f t="shared" si="114"/>
        <v>0</v>
      </c>
      <c r="AK156" s="74">
        <f t="shared" si="115"/>
        <v>0</v>
      </c>
      <c r="AL156" s="74">
        <f t="shared" si="116"/>
        <v>0</v>
      </c>
      <c r="AM156" s="75">
        <v>0</v>
      </c>
      <c r="AN156" s="74">
        <f t="shared" si="127"/>
        <v>0</v>
      </c>
      <c r="AO156" s="74">
        <f t="shared" si="128"/>
        <v>0</v>
      </c>
      <c r="AP156" s="74">
        <f t="shared" si="129"/>
        <v>0</v>
      </c>
      <c r="AQ156" s="75">
        <v>0</v>
      </c>
      <c r="AR156" s="74">
        <f t="shared" si="117"/>
        <v>0</v>
      </c>
      <c r="AS156" s="74">
        <f t="shared" si="118"/>
        <v>0</v>
      </c>
      <c r="AT156" s="74">
        <f t="shared" si="119"/>
        <v>0</v>
      </c>
      <c r="AU156" s="74">
        <v>0</v>
      </c>
      <c r="AV156" s="74">
        <v>0</v>
      </c>
      <c r="AW156" s="74">
        <v>1.1764705882352942</v>
      </c>
      <c r="AX156" s="75">
        <v>0</v>
      </c>
      <c r="AY156" s="74">
        <f t="shared" si="130"/>
        <v>0</v>
      </c>
      <c r="AZ156" s="74">
        <f t="shared" si="131"/>
        <v>0</v>
      </c>
      <c r="BA156" s="74">
        <f t="shared" si="132"/>
        <v>0</v>
      </c>
      <c r="BB156" s="74">
        <v>0</v>
      </c>
      <c r="BC156" s="74">
        <f t="shared" si="133"/>
        <v>0</v>
      </c>
      <c r="BD156" s="74">
        <f t="shared" si="134"/>
        <v>0</v>
      </c>
      <c r="BE156" s="74">
        <f t="shared" si="135"/>
        <v>0</v>
      </c>
      <c r="BF156" s="75">
        <v>0.23</v>
      </c>
      <c r="BG156" s="74">
        <f t="shared" si="120"/>
        <v>0</v>
      </c>
      <c r="BH156" s="74">
        <f t="shared" si="121"/>
        <v>0.12650000000000003</v>
      </c>
      <c r="BI156" s="74">
        <f t="shared" si="122"/>
        <v>0.10350000000000001</v>
      </c>
      <c r="BJ156" s="75">
        <v>0</v>
      </c>
      <c r="BK156" s="74">
        <f t="shared" si="123"/>
        <v>0</v>
      </c>
      <c r="BL156" s="74">
        <f t="shared" si="124"/>
        <v>0</v>
      </c>
      <c r="BM156" s="74">
        <f t="shared" si="125"/>
        <v>0</v>
      </c>
      <c r="BN156" s="74">
        <f t="shared" si="136"/>
        <v>0</v>
      </c>
      <c r="BO156" s="74">
        <f t="shared" si="137"/>
        <v>12.832970588235295</v>
      </c>
      <c r="BP156" s="74">
        <f t="shared" si="138"/>
        <v>0.30349999999999999</v>
      </c>
      <c r="BQ156" s="74">
        <f t="shared" si="139"/>
        <v>13.136470588235294</v>
      </c>
      <c r="BS156" s="74">
        <f t="shared" si="140"/>
        <v>13.136470588235294</v>
      </c>
      <c r="BT156" s="74">
        <f t="shared" si="141"/>
        <v>0</v>
      </c>
      <c r="BU156" s="74"/>
      <c r="BV156" s="77">
        <f t="shared" si="142"/>
        <v>0</v>
      </c>
      <c r="BW156" s="77">
        <f t="shared" si="143"/>
        <v>0.97689638187354466</v>
      </c>
      <c r="BX156" s="77">
        <f t="shared" si="144"/>
        <v>2.3103618126455311E-2</v>
      </c>
      <c r="BY156" s="78"/>
      <c r="BZ156" s="78"/>
      <c r="CA156" s="78"/>
      <c r="CB156" s="78"/>
      <c r="CC156" s="78"/>
      <c r="CD156" s="78"/>
      <c r="CE156" s="78"/>
      <c r="CF156" s="78"/>
      <c r="CG156" s="78"/>
      <c r="CH156" s="78"/>
      <c r="CI156" s="78"/>
      <c r="CJ156" s="78"/>
      <c r="CK156" s="78"/>
      <c r="CL156" s="78"/>
      <c r="CM156" s="78"/>
      <c r="CN156" s="78"/>
      <c r="CO156" s="78"/>
      <c r="CP156" s="78"/>
      <c r="CQ156" s="78"/>
      <c r="CR156" s="78"/>
      <c r="CS156" s="78"/>
      <c r="CT156" s="78"/>
      <c r="CU156" s="78"/>
      <c r="CV156" s="78"/>
      <c r="CW156" s="78"/>
      <c r="CX156" s="78"/>
      <c r="CY156" s="78"/>
      <c r="CZ156" s="78"/>
      <c r="DA156" s="78"/>
      <c r="DB156" s="78"/>
      <c r="DC156" s="78"/>
      <c r="DD156" s="78"/>
      <c r="DE156" s="78"/>
      <c r="DF156" s="78"/>
      <c r="DG156" s="78"/>
      <c r="DH156" s="78"/>
      <c r="DI156" s="78"/>
      <c r="DJ156" s="78"/>
      <c r="DK156" s="78"/>
      <c r="DL156" s="78"/>
      <c r="DM156" s="78"/>
      <c r="DN156" s="78"/>
      <c r="DO156" s="78"/>
      <c r="DP156" s="78"/>
      <c r="DQ156" s="78"/>
      <c r="DR156" s="78"/>
      <c r="DS156" s="78"/>
      <c r="DT156" s="78"/>
      <c r="DU156" s="78"/>
      <c r="DV156" s="78"/>
      <c r="DW156" s="78"/>
      <c r="DX156" s="78"/>
      <c r="DY156" s="78"/>
      <c r="DZ156" s="78"/>
      <c r="EA156" s="78"/>
      <c r="EB156" s="78"/>
      <c r="EC156" s="78"/>
      <c r="ED156" s="78"/>
      <c r="EE156" s="78"/>
      <c r="EF156" s="78"/>
      <c r="EG156" s="78"/>
      <c r="EH156" s="78"/>
      <c r="EI156" s="78"/>
      <c r="EJ156" s="78"/>
    </row>
    <row r="157" spans="1:140" x14ac:dyDescent="0.25">
      <c r="A157" s="87"/>
      <c r="B157" s="119">
        <v>154</v>
      </c>
      <c r="C157" s="88" t="s">
        <v>412</v>
      </c>
      <c r="D157" s="88" t="s">
        <v>139</v>
      </c>
      <c r="E157" s="73">
        <v>0</v>
      </c>
      <c r="F157" s="73">
        <v>0.1</v>
      </c>
      <c r="G157" s="73">
        <v>0</v>
      </c>
      <c r="H157" s="74">
        <v>0</v>
      </c>
      <c r="I157" s="74">
        <v>0</v>
      </c>
      <c r="J157" s="74">
        <v>0</v>
      </c>
      <c r="K157" s="75">
        <v>0</v>
      </c>
      <c r="L157" s="74">
        <f t="shared" si="145"/>
        <v>0</v>
      </c>
      <c r="M157" s="74">
        <f t="shared" si="146"/>
        <v>0</v>
      </c>
      <c r="N157" s="74">
        <v>0</v>
      </c>
      <c r="O157" s="74">
        <v>0</v>
      </c>
      <c r="P157" s="74">
        <v>0</v>
      </c>
      <c r="Q157" s="74">
        <v>0</v>
      </c>
      <c r="R157" s="74">
        <v>0</v>
      </c>
      <c r="S157" s="74">
        <v>33</v>
      </c>
      <c r="T157" s="74">
        <v>0</v>
      </c>
      <c r="U157" s="74">
        <v>0</v>
      </c>
      <c r="V157" s="74">
        <v>0</v>
      </c>
      <c r="W157" s="74">
        <v>4.7</v>
      </c>
      <c r="X157" s="74">
        <v>0</v>
      </c>
      <c r="Y157" s="74">
        <v>0</v>
      </c>
      <c r="Z157" s="74">
        <v>0</v>
      </c>
      <c r="AA157" s="74">
        <v>0</v>
      </c>
      <c r="AB157" s="74">
        <v>0</v>
      </c>
      <c r="AC157" s="74">
        <v>0</v>
      </c>
      <c r="AD157" s="74">
        <v>0</v>
      </c>
      <c r="AE157" s="75">
        <v>7.2</v>
      </c>
      <c r="AF157" s="74">
        <f t="shared" si="126"/>
        <v>0</v>
      </c>
      <c r="AG157" s="74">
        <f t="shared" si="147"/>
        <v>0</v>
      </c>
      <c r="AH157" s="74">
        <f t="shared" si="148"/>
        <v>7.2</v>
      </c>
      <c r="AI157" s="75">
        <v>0</v>
      </c>
      <c r="AJ157" s="74">
        <f t="shared" si="114"/>
        <v>0</v>
      </c>
      <c r="AK157" s="74">
        <f t="shared" si="115"/>
        <v>0</v>
      </c>
      <c r="AL157" s="74">
        <f t="shared" si="116"/>
        <v>0</v>
      </c>
      <c r="AM157" s="75">
        <v>0</v>
      </c>
      <c r="AN157" s="74">
        <f t="shared" si="127"/>
        <v>0</v>
      </c>
      <c r="AO157" s="74">
        <f t="shared" si="128"/>
        <v>0</v>
      </c>
      <c r="AP157" s="74">
        <f t="shared" si="129"/>
        <v>0</v>
      </c>
      <c r="AQ157" s="75">
        <v>0</v>
      </c>
      <c r="AR157" s="74">
        <f t="shared" si="117"/>
        <v>0</v>
      </c>
      <c r="AS157" s="74">
        <f t="shared" si="118"/>
        <v>0</v>
      </c>
      <c r="AT157" s="74">
        <f t="shared" si="119"/>
        <v>0</v>
      </c>
      <c r="AU157" s="74">
        <v>0</v>
      </c>
      <c r="AV157" s="74">
        <v>0</v>
      </c>
      <c r="AW157" s="74">
        <v>0</v>
      </c>
      <c r="AX157" s="75">
        <v>0</v>
      </c>
      <c r="AY157" s="74">
        <f t="shared" si="130"/>
        <v>0</v>
      </c>
      <c r="AZ157" s="74">
        <f t="shared" si="131"/>
        <v>0</v>
      </c>
      <c r="BA157" s="74">
        <f t="shared" si="132"/>
        <v>0</v>
      </c>
      <c r="BB157" s="74">
        <v>0</v>
      </c>
      <c r="BC157" s="74">
        <f t="shared" si="133"/>
        <v>0</v>
      </c>
      <c r="BD157" s="74">
        <f t="shared" si="134"/>
        <v>0</v>
      </c>
      <c r="BE157" s="74">
        <f t="shared" si="135"/>
        <v>0</v>
      </c>
      <c r="BF157" s="75">
        <v>1</v>
      </c>
      <c r="BG157" s="74">
        <f t="shared" si="120"/>
        <v>0</v>
      </c>
      <c r="BH157" s="74">
        <f t="shared" si="121"/>
        <v>0.55000000000000004</v>
      </c>
      <c r="BI157" s="74">
        <f t="shared" si="122"/>
        <v>0.45</v>
      </c>
      <c r="BJ157" s="75">
        <v>0</v>
      </c>
      <c r="BK157" s="74">
        <f t="shared" si="123"/>
        <v>0</v>
      </c>
      <c r="BL157" s="74">
        <f t="shared" si="124"/>
        <v>0</v>
      </c>
      <c r="BM157" s="74">
        <f t="shared" si="125"/>
        <v>0</v>
      </c>
      <c r="BN157" s="74">
        <f t="shared" si="136"/>
        <v>0</v>
      </c>
      <c r="BO157" s="74">
        <f t="shared" si="137"/>
        <v>38.25</v>
      </c>
      <c r="BP157" s="74">
        <f t="shared" si="138"/>
        <v>7.75</v>
      </c>
      <c r="BQ157" s="74">
        <f t="shared" si="139"/>
        <v>46</v>
      </c>
      <c r="BS157" s="74">
        <f t="shared" si="140"/>
        <v>46.000000000000007</v>
      </c>
      <c r="BT157" s="74">
        <f t="shared" si="141"/>
        <v>0</v>
      </c>
      <c r="BU157" s="74"/>
      <c r="BV157" s="77">
        <f t="shared" si="142"/>
        <v>0</v>
      </c>
      <c r="BW157" s="77">
        <f t="shared" si="143"/>
        <v>0.83152173913043481</v>
      </c>
      <c r="BX157" s="77">
        <f t="shared" si="144"/>
        <v>0.16847826086956522</v>
      </c>
      <c r="BY157" s="78"/>
      <c r="BZ157" s="78"/>
      <c r="CA157" s="78"/>
      <c r="CB157" s="78"/>
      <c r="CC157" s="78"/>
      <c r="CD157" s="78"/>
      <c r="CE157" s="78"/>
      <c r="CF157" s="78"/>
      <c r="CG157" s="78"/>
      <c r="CH157" s="78"/>
      <c r="CI157" s="78"/>
      <c r="CJ157" s="78"/>
      <c r="CK157" s="78"/>
      <c r="CL157" s="78"/>
      <c r="CM157" s="78"/>
      <c r="CN157" s="78"/>
      <c r="CO157" s="78"/>
      <c r="CP157" s="78"/>
      <c r="CQ157" s="78"/>
      <c r="CR157" s="78"/>
      <c r="CS157" s="78"/>
      <c r="CT157" s="78"/>
      <c r="CU157" s="78"/>
      <c r="CV157" s="78"/>
      <c r="CW157" s="78"/>
      <c r="CX157" s="78"/>
      <c r="CY157" s="78"/>
      <c r="CZ157" s="78"/>
      <c r="DA157" s="78"/>
      <c r="DB157" s="78"/>
      <c r="DC157" s="78"/>
      <c r="DD157" s="78"/>
      <c r="DE157" s="78"/>
      <c r="DF157" s="78"/>
      <c r="DG157" s="78"/>
      <c r="DH157" s="78"/>
      <c r="DI157" s="78"/>
      <c r="DJ157" s="78"/>
      <c r="DK157" s="78"/>
      <c r="DL157" s="78"/>
      <c r="DM157" s="78"/>
      <c r="DN157" s="78"/>
      <c r="DO157" s="78"/>
      <c r="DP157" s="78"/>
      <c r="DQ157" s="78"/>
      <c r="DR157" s="78"/>
      <c r="DS157" s="78"/>
      <c r="DT157" s="78"/>
      <c r="DU157" s="78"/>
      <c r="DV157" s="78"/>
      <c r="DW157" s="78"/>
      <c r="DX157" s="78"/>
      <c r="DY157" s="78"/>
      <c r="DZ157" s="78"/>
      <c r="EA157" s="78"/>
      <c r="EB157" s="78"/>
      <c r="EC157" s="78"/>
      <c r="ED157" s="78"/>
      <c r="EE157" s="78"/>
      <c r="EF157" s="78"/>
      <c r="EG157" s="78"/>
      <c r="EH157" s="78"/>
      <c r="EI157" s="78"/>
      <c r="EJ157" s="78"/>
    </row>
    <row r="158" spans="1:140" x14ac:dyDescent="0.25">
      <c r="A158" s="80" t="s">
        <v>582</v>
      </c>
      <c r="B158" s="120">
        <v>155</v>
      </c>
      <c r="C158" s="81" t="s">
        <v>589</v>
      </c>
      <c r="D158" s="81" t="s">
        <v>299</v>
      </c>
      <c r="E158" s="82">
        <v>0</v>
      </c>
      <c r="F158" s="82">
        <v>0</v>
      </c>
      <c r="G158" s="82">
        <v>0</v>
      </c>
      <c r="H158" s="83">
        <v>0</v>
      </c>
      <c r="I158" s="83">
        <v>0</v>
      </c>
      <c r="J158" s="83">
        <v>0</v>
      </c>
      <c r="K158" s="84">
        <v>0</v>
      </c>
      <c r="L158" s="83">
        <f t="shared" si="145"/>
        <v>0</v>
      </c>
      <c r="M158" s="83">
        <f t="shared" si="146"/>
        <v>0</v>
      </c>
      <c r="N158" s="83">
        <v>0</v>
      </c>
      <c r="O158" s="83">
        <v>0</v>
      </c>
      <c r="P158" s="83">
        <v>0</v>
      </c>
      <c r="Q158" s="83">
        <v>0</v>
      </c>
      <c r="R158" s="83">
        <v>0</v>
      </c>
      <c r="S158" s="83">
        <v>0</v>
      </c>
      <c r="T158" s="83">
        <v>0</v>
      </c>
      <c r="U158" s="83">
        <v>0</v>
      </c>
      <c r="V158" s="83">
        <v>0</v>
      </c>
      <c r="W158" s="83">
        <v>0</v>
      </c>
      <c r="X158" s="83">
        <v>0</v>
      </c>
      <c r="Y158" s="83">
        <v>0</v>
      </c>
      <c r="Z158" s="83">
        <v>0</v>
      </c>
      <c r="AA158" s="83">
        <v>0</v>
      </c>
      <c r="AB158" s="83">
        <v>0</v>
      </c>
      <c r="AC158" s="83">
        <v>0</v>
      </c>
      <c r="AD158" s="83">
        <v>0</v>
      </c>
      <c r="AE158" s="84">
        <v>0</v>
      </c>
      <c r="AF158" s="83">
        <f t="shared" si="126"/>
        <v>0</v>
      </c>
      <c r="AG158" s="83">
        <f t="shared" si="147"/>
        <v>0</v>
      </c>
      <c r="AH158" s="83">
        <f t="shared" si="148"/>
        <v>0</v>
      </c>
      <c r="AI158" s="84">
        <v>0</v>
      </c>
      <c r="AJ158" s="83">
        <f t="shared" si="114"/>
        <v>0</v>
      </c>
      <c r="AK158" s="83">
        <f t="shared" si="115"/>
        <v>0</v>
      </c>
      <c r="AL158" s="83">
        <f t="shared" si="116"/>
        <v>0</v>
      </c>
      <c r="AM158" s="84">
        <v>0</v>
      </c>
      <c r="AN158" s="83">
        <f t="shared" si="127"/>
        <v>0</v>
      </c>
      <c r="AO158" s="83">
        <f t="shared" si="128"/>
        <v>0</v>
      </c>
      <c r="AP158" s="83">
        <f t="shared" si="129"/>
        <v>0</v>
      </c>
      <c r="AQ158" s="84">
        <v>0</v>
      </c>
      <c r="AR158" s="83">
        <f t="shared" si="117"/>
        <v>0</v>
      </c>
      <c r="AS158" s="83">
        <f t="shared" si="118"/>
        <v>0</v>
      </c>
      <c r="AT158" s="83">
        <f t="shared" si="119"/>
        <v>0</v>
      </c>
      <c r="AU158" s="83">
        <v>0</v>
      </c>
      <c r="AV158" s="83">
        <v>0</v>
      </c>
      <c r="AW158" s="83">
        <v>0</v>
      </c>
      <c r="AX158" s="84">
        <v>0</v>
      </c>
      <c r="AY158" s="83">
        <f t="shared" si="130"/>
        <v>0</v>
      </c>
      <c r="AZ158" s="83">
        <f t="shared" si="131"/>
        <v>0</v>
      </c>
      <c r="BA158" s="83">
        <f t="shared" si="132"/>
        <v>0</v>
      </c>
      <c r="BB158" s="83">
        <v>0</v>
      </c>
      <c r="BC158" s="83">
        <f t="shared" si="133"/>
        <v>0</v>
      </c>
      <c r="BD158" s="83">
        <f t="shared" si="134"/>
        <v>0</v>
      </c>
      <c r="BE158" s="83">
        <f t="shared" si="135"/>
        <v>0</v>
      </c>
      <c r="BF158" s="84">
        <v>0</v>
      </c>
      <c r="BG158" s="83">
        <f t="shared" si="120"/>
        <v>0</v>
      </c>
      <c r="BH158" s="83">
        <f t="shared" si="121"/>
        <v>0</v>
      </c>
      <c r="BI158" s="83">
        <f t="shared" si="122"/>
        <v>0</v>
      </c>
      <c r="BJ158" s="84">
        <v>0</v>
      </c>
      <c r="BK158" s="83">
        <f t="shared" si="123"/>
        <v>0</v>
      </c>
      <c r="BL158" s="83">
        <f t="shared" si="124"/>
        <v>0</v>
      </c>
      <c r="BM158" s="83">
        <f t="shared" si="125"/>
        <v>0</v>
      </c>
      <c r="BN158" s="83">
        <f t="shared" si="136"/>
        <v>0</v>
      </c>
      <c r="BO158" s="83">
        <f t="shared" si="137"/>
        <v>0</v>
      </c>
      <c r="BP158" s="83">
        <f t="shared" si="138"/>
        <v>0</v>
      </c>
      <c r="BQ158" s="83">
        <f t="shared" si="139"/>
        <v>0</v>
      </c>
      <c r="BR158" s="85"/>
      <c r="BS158" s="83">
        <f t="shared" si="140"/>
        <v>0</v>
      </c>
      <c r="BT158" s="83">
        <f t="shared" si="141"/>
        <v>0</v>
      </c>
      <c r="BU158" s="83"/>
      <c r="BV158" s="86">
        <f t="shared" si="142"/>
        <v>0</v>
      </c>
      <c r="BW158" s="86">
        <f t="shared" si="143"/>
        <v>0</v>
      </c>
      <c r="BX158" s="86">
        <f t="shared" si="144"/>
        <v>0</v>
      </c>
      <c r="BY158" s="78"/>
      <c r="BZ158" s="78"/>
      <c r="CA158" s="78"/>
      <c r="CB158" s="78"/>
      <c r="CC158" s="78"/>
      <c r="CD158" s="78"/>
      <c r="CE158" s="78"/>
      <c r="CF158" s="78"/>
      <c r="CG158" s="78"/>
      <c r="CH158" s="78"/>
      <c r="CI158" s="78"/>
      <c r="CJ158" s="78"/>
      <c r="CK158" s="78"/>
      <c r="CL158" s="78"/>
      <c r="CM158" s="78"/>
      <c r="CN158" s="78"/>
      <c r="CO158" s="78"/>
      <c r="CP158" s="78"/>
      <c r="CQ158" s="78"/>
      <c r="CR158" s="78"/>
      <c r="CS158" s="78"/>
      <c r="CT158" s="78"/>
      <c r="CU158" s="78"/>
      <c r="CV158" s="78"/>
      <c r="CW158" s="78"/>
      <c r="CX158" s="78"/>
      <c r="CY158" s="78"/>
      <c r="CZ158" s="78"/>
      <c r="DA158" s="78"/>
      <c r="DB158" s="78"/>
      <c r="DC158" s="78"/>
      <c r="DD158" s="78"/>
      <c r="DE158" s="78"/>
      <c r="DF158" s="78"/>
      <c r="DG158" s="78"/>
      <c r="DH158" s="78"/>
      <c r="DI158" s="78"/>
      <c r="DJ158" s="78"/>
      <c r="DK158" s="78"/>
      <c r="DL158" s="78"/>
      <c r="DM158" s="78"/>
      <c r="DN158" s="78"/>
      <c r="DO158" s="78"/>
      <c r="DP158" s="78"/>
      <c r="DQ158" s="78"/>
      <c r="DR158" s="78"/>
      <c r="DS158" s="78"/>
      <c r="DT158" s="78"/>
      <c r="DU158" s="78"/>
      <c r="DV158" s="78"/>
      <c r="DW158" s="78"/>
      <c r="DX158" s="78"/>
      <c r="DY158" s="78"/>
      <c r="DZ158" s="78"/>
      <c r="EA158" s="78"/>
      <c r="EB158" s="78"/>
      <c r="EC158" s="78"/>
      <c r="ED158" s="78"/>
      <c r="EE158" s="78"/>
      <c r="EF158" s="78"/>
      <c r="EG158" s="78"/>
      <c r="EH158" s="78"/>
      <c r="EI158" s="78"/>
      <c r="EJ158" s="78"/>
    </row>
    <row r="159" spans="1:140" x14ac:dyDescent="0.25">
      <c r="A159" s="87"/>
      <c r="B159" s="119">
        <v>156</v>
      </c>
      <c r="C159" s="88" t="s">
        <v>413</v>
      </c>
      <c r="D159" s="88" t="s">
        <v>628</v>
      </c>
      <c r="E159" s="73">
        <v>0</v>
      </c>
      <c r="F159" s="73">
        <v>0</v>
      </c>
      <c r="G159" s="73">
        <v>0</v>
      </c>
      <c r="H159" s="74">
        <v>0</v>
      </c>
      <c r="I159" s="74">
        <v>0</v>
      </c>
      <c r="J159" s="74">
        <v>0</v>
      </c>
      <c r="K159" s="75">
        <v>0</v>
      </c>
      <c r="L159" s="74">
        <f t="shared" si="145"/>
        <v>0</v>
      </c>
      <c r="M159" s="74">
        <f t="shared" si="146"/>
        <v>0</v>
      </c>
      <c r="N159" s="74">
        <v>0</v>
      </c>
      <c r="O159" s="74">
        <v>0</v>
      </c>
      <c r="P159" s="74">
        <v>0</v>
      </c>
      <c r="Q159" s="74">
        <v>0</v>
      </c>
      <c r="R159" s="74">
        <v>0</v>
      </c>
      <c r="S159" s="74">
        <v>0</v>
      </c>
      <c r="T159" s="74">
        <v>0</v>
      </c>
      <c r="U159" s="74">
        <v>0</v>
      </c>
      <c r="V159" s="74">
        <v>0</v>
      </c>
      <c r="W159" s="74">
        <v>0</v>
      </c>
      <c r="X159" s="74">
        <v>0</v>
      </c>
      <c r="Y159" s="74">
        <v>0</v>
      </c>
      <c r="Z159" s="74">
        <v>0</v>
      </c>
      <c r="AA159" s="74">
        <v>0</v>
      </c>
      <c r="AB159" s="74">
        <v>0</v>
      </c>
      <c r="AC159" s="74">
        <v>0</v>
      </c>
      <c r="AD159" s="74">
        <v>0</v>
      </c>
      <c r="AE159" s="75">
        <v>0</v>
      </c>
      <c r="AF159" s="74">
        <f t="shared" si="126"/>
        <v>0</v>
      </c>
      <c r="AG159" s="74">
        <f t="shared" si="147"/>
        <v>0</v>
      </c>
      <c r="AH159" s="74">
        <f t="shared" si="148"/>
        <v>0</v>
      </c>
      <c r="AI159" s="75">
        <v>0</v>
      </c>
      <c r="AJ159" s="74">
        <f t="shared" ref="AJ159:AJ190" si="149">0*AI159</f>
        <v>0</v>
      </c>
      <c r="AK159" s="74">
        <f t="shared" ref="AK159:AK190" si="150">0.55*AI159</f>
        <v>0</v>
      </c>
      <c r="AL159" s="74">
        <f t="shared" ref="AL159:AL190" si="151">0.45*AI159</f>
        <v>0</v>
      </c>
      <c r="AM159" s="75">
        <v>0.43</v>
      </c>
      <c r="AN159" s="74">
        <f t="shared" si="127"/>
        <v>0</v>
      </c>
      <c r="AO159" s="74">
        <f t="shared" si="128"/>
        <v>0.23650000000000002</v>
      </c>
      <c r="AP159" s="74">
        <f t="shared" si="129"/>
        <v>0.19350000000000001</v>
      </c>
      <c r="AQ159" s="75">
        <v>0</v>
      </c>
      <c r="AR159" s="74">
        <f t="shared" ref="AR159:AR190" si="152">0.5*AQ159</f>
        <v>0</v>
      </c>
      <c r="AS159" s="74">
        <f t="shared" ref="AS159:AS190" si="153">0.25*AQ159</f>
        <v>0</v>
      </c>
      <c r="AT159" s="74">
        <f t="shared" ref="AT159:AT190" si="154">0.25*AQ159</f>
        <v>0</v>
      </c>
      <c r="AU159" s="74">
        <v>0</v>
      </c>
      <c r="AV159" s="74">
        <v>0</v>
      </c>
      <c r="AW159" s="74">
        <v>0</v>
      </c>
      <c r="AX159" s="75">
        <v>0</v>
      </c>
      <c r="AY159" s="74">
        <f t="shared" si="130"/>
        <v>0</v>
      </c>
      <c r="AZ159" s="74">
        <f t="shared" si="131"/>
        <v>0</v>
      </c>
      <c r="BA159" s="74">
        <f t="shared" si="132"/>
        <v>0</v>
      </c>
      <c r="BB159" s="74">
        <v>0</v>
      </c>
      <c r="BC159" s="74">
        <f t="shared" si="133"/>
        <v>0</v>
      </c>
      <c r="BD159" s="74">
        <f t="shared" si="134"/>
        <v>0</v>
      </c>
      <c r="BE159" s="74">
        <f t="shared" si="135"/>
        <v>0</v>
      </c>
      <c r="BF159" s="75">
        <v>0.01</v>
      </c>
      <c r="BG159" s="74">
        <f t="shared" ref="BG159:BG190" si="155">0*BF159</f>
        <v>0</v>
      </c>
      <c r="BH159" s="74">
        <f t="shared" ref="BH159:BH190" si="156">0.55*BF159</f>
        <v>5.5000000000000005E-3</v>
      </c>
      <c r="BI159" s="74">
        <f t="shared" ref="BI159:BI190" si="157">0.45*BF159</f>
        <v>4.5000000000000005E-3</v>
      </c>
      <c r="BJ159" s="75">
        <v>0</v>
      </c>
      <c r="BK159" s="74">
        <f t="shared" ref="BK159:BK190" si="158">0*BJ159</f>
        <v>0</v>
      </c>
      <c r="BL159" s="74">
        <f t="shared" ref="BL159:BL190" si="159">0.55*BJ159</f>
        <v>0</v>
      </c>
      <c r="BM159" s="74">
        <f t="shared" ref="BM159:BM190" si="160">0.45*BJ159</f>
        <v>0</v>
      </c>
      <c r="BN159" s="74">
        <f t="shared" si="136"/>
        <v>0</v>
      </c>
      <c r="BO159" s="74">
        <f t="shared" si="137"/>
        <v>0.24200000000000002</v>
      </c>
      <c r="BP159" s="74">
        <f t="shared" si="138"/>
        <v>0.19800000000000001</v>
      </c>
      <c r="BQ159" s="74">
        <f t="shared" si="139"/>
        <v>0.44000000000000006</v>
      </c>
      <c r="BS159" s="74">
        <f t="shared" si="140"/>
        <v>0.44</v>
      </c>
      <c r="BT159" s="74">
        <f t="shared" si="141"/>
        <v>0</v>
      </c>
      <c r="BU159" s="74"/>
      <c r="BV159" s="77">
        <f t="shared" si="142"/>
        <v>0</v>
      </c>
      <c r="BW159" s="77">
        <f t="shared" si="143"/>
        <v>0.54999999999999993</v>
      </c>
      <c r="BX159" s="77">
        <f t="shared" si="144"/>
        <v>0.44999999999999996</v>
      </c>
      <c r="BY159" s="78"/>
      <c r="BZ159" s="78"/>
      <c r="CA159" s="78"/>
      <c r="CB159" s="78"/>
      <c r="CC159" s="78"/>
      <c r="CD159" s="78"/>
      <c r="CE159" s="78"/>
      <c r="CF159" s="78"/>
      <c r="CG159" s="78"/>
      <c r="CH159" s="78"/>
      <c r="CI159" s="78"/>
      <c r="CJ159" s="78"/>
      <c r="CK159" s="78"/>
      <c r="CL159" s="78"/>
      <c r="CM159" s="78"/>
      <c r="CN159" s="78"/>
      <c r="CO159" s="78"/>
      <c r="CP159" s="78"/>
      <c r="CQ159" s="78"/>
      <c r="CR159" s="78"/>
      <c r="CS159" s="78"/>
      <c r="CT159" s="78"/>
      <c r="CU159" s="78"/>
      <c r="CV159" s="78"/>
      <c r="CW159" s="78"/>
      <c r="CX159" s="78"/>
      <c r="CY159" s="78"/>
      <c r="CZ159" s="78"/>
      <c r="DA159" s="78"/>
      <c r="DB159" s="78"/>
      <c r="DC159" s="78"/>
      <c r="DD159" s="78"/>
      <c r="DE159" s="78"/>
      <c r="DF159" s="78"/>
      <c r="DG159" s="78"/>
      <c r="DH159" s="78"/>
      <c r="DI159" s="78"/>
      <c r="DJ159" s="78"/>
      <c r="DK159" s="78"/>
      <c r="DL159" s="78"/>
      <c r="DM159" s="78"/>
      <c r="DN159" s="78"/>
      <c r="DO159" s="78"/>
      <c r="DP159" s="78"/>
      <c r="DQ159" s="78"/>
      <c r="DR159" s="78"/>
      <c r="DS159" s="78"/>
      <c r="DT159" s="78"/>
      <c r="DU159" s="78"/>
      <c r="DV159" s="78"/>
      <c r="DW159" s="78"/>
      <c r="DX159" s="78"/>
      <c r="DY159" s="78"/>
      <c r="DZ159" s="78"/>
      <c r="EA159" s="78"/>
      <c r="EB159" s="78"/>
      <c r="EC159" s="78"/>
      <c r="ED159" s="78"/>
      <c r="EE159" s="78"/>
      <c r="EF159" s="78"/>
      <c r="EG159" s="78"/>
      <c r="EH159" s="78"/>
      <c r="EI159" s="78"/>
      <c r="EJ159" s="78"/>
    </row>
    <row r="160" spans="1:140" x14ac:dyDescent="0.25">
      <c r="A160" s="87"/>
      <c r="B160" s="119">
        <v>157</v>
      </c>
      <c r="C160" s="88" t="s">
        <v>589</v>
      </c>
      <c r="D160" s="88" t="s">
        <v>18</v>
      </c>
      <c r="E160" s="73">
        <v>0</v>
      </c>
      <c r="F160" s="73">
        <v>0</v>
      </c>
      <c r="G160" s="73">
        <v>0</v>
      </c>
      <c r="H160" s="74">
        <v>4.3</v>
      </c>
      <c r="I160" s="74">
        <v>0</v>
      </c>
      <c r="J160" s="74">
        <v>0</v>
      </c>
      <c r="K160" s="75">
        <v>0</v>
      </c>
      <c r="L160" s="74">
        <f t="shared" si="145"/>
        <v>0</v>
      </c>
      <c r="M160" s="74">
        <f t="shared" si="146"/>
        <v>0</v>
      </c>
      <c r="N160" s="74">
        <v>0</v>
      </c>
      <c r="O160" s="74">
        <v>0</v>
      </c>
      <c r="P160" s="74">
        <v>0</v>
      </c>
      <c r="Q160" s="74">
        <v>0</v>
      </c>
      <c r="R160" s="74">
        <v>0</v>
      </c>
      <c r="S160" s="74">
        <v>0</v>
      </c>
      <c r="T160" s="74">
        <v>0</v>
      </c>
      <c r="U160" s="74">
        <v>0</v>
      </c>
      <c r="V160" s="74">
        <v>33</v>
      </c>
      <c r="W160" s="74">
        <v>64</v>
      </c>
      <c r="X160" s="74">
        <v>0</v>
      </c>
      <c r="Y160" s="74">
        <v>0</v>
      </c>
      <c r="Z160" s="74">
        <v>0</v>
      </c>
      <c r="AA160" s="74">
        <v>0</v>
      </c>
      <c r="AB160" s="74">
        <v>0</v>
      </c>
      <c r="AC160" s="74">
        <v>0</v>
      </c>
      <c r="AD160" s="74">
        <v>0</v>
      </c>
      <c r="AE160" s="75">
        <v>0</v>
      </c>
      <c r="AF160" s="74">
        <f t="shared" si="126"/>
        <v>0</v>
      </c>
      <c r="AG160" s="74">
        <f t="shared" si="147"/>
        <v>0</v>
      </c>
      <c r="AH160" s="74">
        <f t="shared" si="148"/>
        <v>0</v>
      </c>
      <c r="AI160" s="75">
        <v>233</v>
      </c>
      <c r="AJ160" s="74">
        <f t="shared" si="149"/>
        <v>0</v>
      </c>
      <c r="AK160" s="74">
        <f t="shared" si="150"/>
        <v>128.15</v>
      </c>
      <c r="AL160" s="74">
        <f t="shared" si="151"/>
        <v>104.85000000000001</v>
      </c>
      <c r="AM160" s="75">
        <v>0</v>
      </c>
      <c r="AN160" s="74">
        <f t="shared" si="127"/>
        <v>0</v>
      </c>
      <c r="AO160" s="74">
        <f t="shared" si="128"/>
        <v>0</v>
      </c>
      <c r="AP160" s="74">
        <f t="shared" si="129"/>
        <v>0</v>
      </c>
      <c r="AQ160" s="75">
        <v>0</v>
      </c>
      <c r="AR160" s="74">
        <f t="shared" si="152"/>
        <v>0</v>
      </c>
      <c r="AS160" s="74">
        <f t="shared" si="153"/>
        <v>0</v>
      </c>
      <c r="AT160" s="74">
        <f t="shared" si="154"/>
        <v>0</v>
      </c>
      <c r="AU160" s="74">
        <v>0</v>
      </c>
      <c r="AV160" s="74">
        <v>0</v>
      </c>
      <c r="AW160" s="74">
        <v>0</v>
      </c>
      <c r="AX160" s="75">
        <v>0</v>
      </c>
      <c r="AY160" s="74">
        <f t="shared" si="130"/>
        <v>0</v>
      </c>
      <c r="AZ160" s="74">
        <f t="shared" si="131"/>
        <v>0</v>
      </c>
      <c r="BA160" s="74">
        <f t="shared" si="132"/>
        <v>0</v>
      </c>
      <c r="BB160" s="74">
        <v>36</v>
      </c>
      <c r="BC160" s="74">
        <f t="shared" si="133"/>
        <v>0</v>
      </c>
      <c r="BD160" s="74">
        <f t="shared" si="134"/>
        <v>0</v>
      </c>
      <c r="BE160" s="74">
        <f t="shared" si="135"/>
        <v>36</v>
      </c>
      <c r="BF160" s="75">
        <v>5.8</v>
      </c>
      <c r="BG160" s="74">
        <f t="shared" si="155"/>
        <v>0</v>
      </c>
      <c r="BH160" s="74">
        <f t="shared" si="156"/>
        <v>3.19</v>
      </c>
      <c r="BI160" s="74">
        <f t="shared" si="157"/>
        <v>2.61</v>
      </c>
      <c r="BJ160" s="75">
        <v>0</v>
      </c>
      <c r="BK160" s="74">
        <f t="shared" si="158"/>
        <v>0</v>
      </c>
      <c r="BL160" s="74">
        <f t="shared" si="159"/>
        <v>0</v>
      </c>
      <c r="BM160" s="74">
        <f t="shared" si="160"/>
        <v>0</v>
      </c>
      <c r="BN160" s="74">
        <f t="shared" si="136"/>
        <v>0</v>
      </c>
      <c r="BO160" s="74">
        <f t="shared" si="137"/>
        <v>228.34</v>
      </c>
      <c r="BP160" s="74">
        <f t="shared" si="138"/>
        <v>147.76000000000002</v>
      </c>
      <c r="BQ160" s="74">
        <f t="shared" si="139"/>
        <v>376.1</v>
      </c>
      <c r="BS160" s="74">
        <f t="shared" si="140"/>
        <v>376.1</v>
      </c>
      <c r="BT160" s="74">
        <f t="shared" si="141"/>
        <v>0</v>
      </c>
      <c r="BU160" s="74"/>
      <c r="BV160" s="77">
        <f t="shared" si="142"/>
        <v>0</v>
      </c>
      <c r="BW160" s="77">
        <f t="shared" si="143"/>
        <v>0.60712576442435517</v>
      </c>
      <c r="BX160" s="77">
        <f t="shared" si="144"/>
        <v>0.39287423557564483</v>
      </c>
      <c r="BY160" s="78"/>
      <c r="BZ160" s="78"/>
      <c r="CA160" s="78"/>
      <c r="CB160" s="78"/>
      <c r="CC160" s="78"/>
      <c r="CD160" s="78"/>
      <c r="CE160" s="78"/>
      <c r="CF160" s="78"/>
      <c r="CG160" s="78"/>
      <c r="CH160" s="78"/>
      <c r="CI160" s="78"/>
      <c r="CJ160" s="78"/>
      <c r="CK160" s="78"/>
      <c r="CL160" s="78"/>
      <c r="CM160" s="78"/>
      <c r="CN160" s="78"/>
      <c r="CO160" s="78"/>
      <c r="CP160" s="78"/>
      <c r="CQ160" s="78"/>
      <c r="CR160" s="78"/>
      <c r="CS160" s="78"/>
      <c r="CT160" s="78"/>
      <c r="CU160" s="78"/>
      <c r="CV160" s="78"/>
      <c r="CW160" s="78"/>
      <c r="CX160" s="78"/>
      <c r="CY160" s="78"/>
      <c r="CZ160" s="78"/>
      <c r="DA160" s="78"/>
      <c r="DB160" s="78"/>
      <c r="DC160" s="78"/>
      <c r="DD160" s="78"/>
      <c r="DE160" s="78"/>
      <c r="DF160" s="78"/>
      <c r="DG160" s="78"/>
      <c r="DH160" s="78"/>
      <c r="DI160" s="78"/>
      <c r="DJ160" s="78"/>
      <c r="DK160" s="78"/>
      <c r="DL160" s="78"/>
      <c r="DM160" s="78"/>
      <c r="DN160" s="78"/>
      <c r="DO160" s="78"/>
      <c r="DP160" s="78"/>
      <c r="DQ160" s="78"/>
      <c r="DR160" s="78"/>
      <c r="DS160" s="78"/>
      <c r="DT160" s="78"/>
      <c r="DU160" s="78"/>
      <c r="DV160" s="78"/>
      <c r="DW160" s="78"/>
      <c r="DX160" s="78"/>
      <c r="DY160" s="78"/>
      <c r="DZ160" s="78"/>
      <c r="EA160" s="78"/>
      <c r="EB160" s="78"/>
      <c r="EC160" s="78"/>
      <c r="ED160" s="78"/>
      <c r="EE160" s="78"/>
      <c r="EF160" s="78"/>
      <c r="EG160" s="78"/>
      <c r="EH160" s="78"/>
      <c r="EI160" s="78"/>
      <c r="EJ160" s="78"/>
    </row>
    <row r="161" spans="1:140" x14ac:dyDescent="0.25">
      <c r="A161" s="72"/>
      <c r="B161" s="119">
        <v>158</v>
      </c>
      <c r="C161" s="88" t="s">
        <v>629</v>
      </c>
      <c r="D161" s="88" t="s">
        <v>141</v>
      </c>
      <c r="E161" s="73">
        <v>0</v>
      </c>
      <c r="F161" s="73">
        <v>0</v>
      </c>
      <c r="G161" s="73">
        <v>0</v>
      </c>
      <c r="H161" s="74">
        <v>0</v>
      </c>
      <c r="I161" s="74">
        <v>0</v>
      </c>
      <c r="J161" s="74">
        <v>0</v>
      </c>
      <c r="K161" s="75">
        <v>0</v>
      </c>
      <c r="L161" s="74">
        <f t="shared" si="145"/>
        <v>0</v>
      </c>
      <c r="M161" s="74">
        <f t="shared" si="146"/>
        <v>0</v>
      </c>
      <c r="N161" s="74">
        <v>0</v>
      </c>
      <c r="O161" s="74">
        <v>0</v>
      </c>
      <c r="P161" s="74">
        <v>0</v>
      </c>
      <c r="Q161" s="74">
        <v>0</v>
      </c>
      <c r="R161" s="74">
        <v>0</v>
      </c>
      <c r="S161" s="74">
        <v>0</v>
      </c>
      <c r="T161" s="74">
        <v>0</v>
      </c>
      <c r="U161" s="74">
        <v>0</v>
      </c>
      <c r="V161" s="74">
        <v>0</v>
      </c>
      <c r="W161" s="74">
        <v>0</v>
      </c>
      <c r="X161" s="74">
        <v>0</v>
      </c>
      <c r="Y161" s="74">
        <v>0</v>
      </c>
      <c r="Z161" s="74">
        <v>0</v>
      </c>
      <c r="AA161" s="74">
        <v>0</v>
      </c>
      <c r="AB161" s="74">
        <v>0</v>
      </c>
      <c r="AC161" s="74">
        <v>0</v>
      </c>
      <c r="AD161" s="74">
        <v>0</v>
      </c>
      <c r="AE161" s="75">
        <v>0</v>
      </c>
      <c r="AF161" s="74">
        <f t="shared" si="126"/>
        <v>0</v>
      </c>
      <c r="AG161" s="74">
        <f t="shared" si="147"/>
        <v>0</v>
      </c>
      <c r="AH161" s="74">
        <f t="shared" si="148"/>
        <v>0</v>
      </c>
      <c r="AI161" s="75">
        <v>0</v>
      </c>
      <c r="AJ161" s="74">
        <f t="shared" si="149"/>
        <v>0</v>
      </c>
      <c r="AK161" s="74">
        <f t="shared" si="150"/>
        <v>0</v>
      </c>
      <c r="AL161" s="74">
        <f t="shared" si="151"/>
        <v>0</v>
      </c>
      <c r="AM161" s="75">
        <v>0</v>
      </c>
      <c r="AN161" s="74">
        <f t="shared" si="127"/>
        <v>0</v>
      </c>
      <c r="AO161" s="74">
        <f t="shared" si="128"/>
        <v>0</v>
      </c>
      <c r="AP161" s="74">
        <f t="shared" si="129"/>
        <v>0</v>
      </c>
      <c r="AQ161" s="75">
        <v>0</v>
      </c>
      <c r="AR161" s="74">
        <f t="shared" si="152"/>
        <v>0</v>
      </c>
      <c r="AS161" s="74">
        <f t="shared" si="153"/>
        <v>0</v>
      </c>
      <c r="AT161" s="74">
        <f t="shared" si="154"/>
        <v>0</v>
      </c>
      <c r="AU161" s="74">
        <v>0</v>
      </c>
      <c r="AV161" s="74">
        <v>0</v>
      </c>
      <c r="AW161" s="74">
        <v>0</v>
      </c>
      <c r="AX161" s="75">
        <v>0</v>
      </c>
      <c r="AY161" s="74">
        <f t="shared" si="130"/>
        <v>0</v>
      </c>
      <c r="AZ161" s="74">
        <f t="shared" si="131"/>
        <v>0</v>
      </c>
      <c r="BA161" s="74">
        <f t="shared" si="132"/>
        <v>0</v>
      </c>
      <c r="BB161" s="74">
        <v>805</v>
      </c>
      <c r="BC161" s="74">
        <f t="shared" si="133"/>
        <v>0</v>
      </c>
      <c r="BD161" s="74">
        <f t="shared" si="134"/>
        <v>0</v>
      </c>
      <c r="BE161" s="74">
        <f t="shared" si="135"/>
        <v>805</v>
      </c>
      <c r="BF161" s="75">
        <v>23.07</v>
      </c>
      <c r="BG161" s="74">
        <f t="shared" si="155"/>
        <v>0</v>
      </c>
      <c r="BH161" s="74">
        <f t="shared" si="156"/>
        <v>12.688500000000001</v>
      </c>
      <c r="BI161" s="74">
        <f t="shared" si="157"/>
        <v>10.381500000000001</v>
      </c>
      <c r="BJ161" s="75">
        <v>0</v>
      </c>
      <c r="BK161" s="74">
        <f t="shared" si="158"/>
        <v>0</v>
      </c>
      <c r="BL161" s="74">
        <f t="shared" si="159"/>
        <v>0</v>
      </c>
      <c r="BM161" s="74">
        <f t="shared" si="160"/>
        <v>0</v>
      </c>
      <c r="BN161" s="74">
        <f t="shared" si="136"/>
        <v>0</v>
      </c>
      <c r="BO161" s="74">
        <f t="shared" si="137"/>
        <v>12.688500000000001</v>
      </c>
      <c r="BP161" s="74">
        <f t="shared" si="138"/>
        <v>815.38149999999996</v>
      </c>
      <c r="BQ161" s="74">
        <f t="shared" si="139"/>
        <v>828.06999999999994</v>
      </c>
      <c r="BS161" s="74">
        <f t="shared" si="140"/>
        <v>828.07</v>
      </c>
      <c r="BT161" s="74">
        <f t="shared" si="141"/>
        <v>0</v>
      </c>
      <c r="BU161" s="74"/>
      <c r="BV161" s="77">
        <f t="shared" si="142"/>
        <v>0</v>
      </c>
      <c r="BW161" s="77">
        <f t="shared" si="143"/>
        <v>1.5322979941309312E-2</v>
      </c>
      <c r="BX161" s="77">
        <f t="shared" si="144"/>
        <v>0.98467702005869073</v>
      </c>
      <c r="BY161" s="78"/>
      <c r="BZ161" s="78"/>
      <c r="CA161" s="78"/>
      <c r="CB161" s="78"/>
      <c r="CC161" s="78"/>
      <c r="CD161" s="78"/>
      <c r="CE161" s="78"/>
      <c r="CF161" s="78"/>
      <c r="CG161" s="78"/>
      <c r="CH161" s="78"/>
      <c r="CI161" s="78"/>
      <c r="CJ161" s="78"/>
      <c r="CK161" s="78"/>
      <c r="CL161" s="78"/>
      <c r="CM161" s="78"/>
      <c r="CN161" s="78"/>
      <c r="CO161" s="78"/>
      <c r="CP161" s="78"/>
      <c r="CQ161" s="78"/>
      <c r="CR161" s="78"/>
      <c r="CS161" s="78"/>
      <c r="CT161" s="78"/>
      <c r="CU161" s="78"/>
      <c r="CV161" s="78"/>
      <c r="CW161" s="78"/>
      <c r="CX161" s="78"/>
      <c r="CY161" s="78"/>
      <c r="CZ161" s="78"/>
      <c r="DA161" s="78"/>
      <c r="DB161" s="78"/>
      <c r="DC161" s="78"/>
      <c r="DD161" s="78"/>
      <c r="DE161" s="78"/>
      <c r="DF161" s="78"/>
      <c r="DG161" s="78"/>
      <c r="DH161" s="78"/>
      <c r="DI161" s="78"/>
      <c r="DJ161" s="78"/>
      <c r="DK161" s="78"/>
      <c r="DL161" s="78"/>
      <c r="DM161" s="78"/>
      <c r="DN161" s="78"/>
      <c r="DO161" s="78"/>
      <c r="DP161" s="78"/>
      <c r="DQ161" s="78"/>
      <c r="DR161" s="78"/>
      <c r="DS161" s="78"/>
      <c r="DT161" s="78"/>
      <c r="DU161" s="78"/>
      <c r="DV161" s="78"/>
      <c r="DW161" s="78"/>
      <c r="DX161" s="78"/>
      <c r="DY161" s="78"/>
      <c r="DZ161" s="78"/>
      <c r="EA161" s="78"/>
      <c r="EB161" s="78"/>
      <c r="EC161" s="78"/>
      <c r="ED161" s="78"/>
      <c r="EE161" s="78"/>
      <c r="EF161" s="78"/>
      <c r="EG161" s="78"/>
      <c r="EH161" s="78"/>
      <c r="EI161" s="78"/>
      <c r="EJ161" s="78"/>
    </row>
    <row r="162" spans="1:140" x14ac:dyDescent="0.25">
      <c r="A162" s="87"/>
      <c r="B162" s="119">
        <v>159</v>
      </c>
      <c r="C162" s="88" t="s">
        <v>397</v>
      </c>
      <c r="D162" s="88" t="s">
        <v>142</v>
      </c>
      <c r="E162" s="73">
        <v>0</v>
      </c>
      <c r="F162" s="73">
        <v>0.8</v>
      </c>
      <c r="G162" s="73">
        <v>0</v>
      </c>
      <c r="H162" s="74">
        <v>0</v>
      </c>
      <c r="I162" s="74">
        <v>0</v>
      </c>
      <c r="J162" s="74">
        <v>0</v>
      </c>
      <c r="K162" s="75">
        <v>0</v>
      </c>
      <c r="L162" s="74">
        <f t="shared" si="145"/>
        <v>0</v>
      </c>
      <c r="M162" s="74">
        <f t="shared" si="146"/>
        <v>0</v>
      </c>
      <c r="N162" s="74">
        <v>0</v>
      </c>
      <c r="O162" s="74">
        <v>0</v>
      </c>
      <c r="P162" s="74">
        <v>0</v>
      </c>
      <c r="Q162" s="74">
        <v>0</v>
      </c>
      <c r="R162" s="74">
        <v>0</v>
      </c>
      <c r="S162" s="74">
        <v>11.2</v>
      </c>
      <c r="T162" s="74">
        <v>0</v>
      </c>
      <c r="U162" s="74">
        <v>0</v>
      </c>
      <c r="V162" s="74">
        <v>0</v>
      </c>
      <c r="W162" s="74">
        <v>0</v>
      </c>
      <c r="X162" s="74">
        <v>0</v>
      </c>
      <c r="Y162" s="74">
        <v>0</v>
      </c>
      <c r="Z162" s="74">
        <v>0</v>
      </c>
      <c r="AA162" s="74">
        <v>0</v>
      </c>
      <c r="AB162" s="74">
        <v>0</v>
      </c>
      <c r="AC162" s="74">
        <v>0</v>
      </c>
      <c r="AD162" s="74">
        <v>0</v>
      </c>
      <c r="AE162" s="75">
        <v>1.5</v>
      </c>
      <c r="AF162" s="74">
        <f t="shared" si="126"/>
        <v>0</v>
      </c>
      <c r="AG162" s="74">
        <f t="shared" si="147"/>
        <v>0</v>
      </c>
      <c r="AH162" s="74">
        <f t="shared" si="148"/>
        <v>1.5</v>
      </c>
      <c r="AI162" s="75">
        <v>0</v>
      </c>
      <c r="AJ162" s="74">
        <f t="shared" si="149"/>
        <v>0</v>
      </c>
      <c r="AK162" s="74">
        <f t="shared" si="150"/>
        <v>0</v>
      </c>
      <c r="AL162" s="74">
        <f t="shared" si="151"/>
        <v>0</v>
      </c>
      <c r="AM162" s="75">
        <v>0</v>
      </c>
      <c r="AN162" s="74">
        <f t="shared" si="127"/>
        <v>0</v>
      </c>
      <c r="AO162" s="74">
        <f t="shared" si="128"/>
        <v>0</v>
      </c>
      <c r="AP162" s="74">
        <f t="shared" si="129"/>
        <v>0</v>
      </c>
      <c r="AQ162" s="75">
        <v>0</v>
      </c>
      <c r="AR162" s="74">
        <f t="shared" si="152"/>
        <v>0</v>
      </c>
      <c r="AS162" s="74">
        <f t="shared" si="153"/>
        <v>0</v>
      </c>
      <c r="AT162" s="74">
        <f t="shared" si="154"/>
        <v>0</v>
      </c>
      <c r="AU162" s="74">
        <v>0</v>
      </c>
      <c r="AV162" s="74">
        <v>0</v>
      </c>
      <c r="AW162" s="74">
        <v>0</v>
      </c>
      <c r="AX162" s="75">
        <v>0</v>
      </c>
      <c r="AY162" s="74">
        <f t="shared" si="130"/>
        <v>0</v>
      </c>
      <c r="AZ162" s="74">
        <f t="shared" si="131"/>
        <v>0</v>
      </c>
      <c r="BA162" s="74">
        <f t="shared" si="132"/>
        <v>0</v>
      </c>
      <c r="BB162" s="74">
        <v>0</v>
      </c>
      <c r="BC162" s="74">
        <f t="shared" si="133"/>
        <v>0</v>
      </c>
      <c r="BD162" s="74">
        <f t="shared" si="134"/>
        <v>0</v>
      </c>
      <c r="BE162" s="74">
        <f t="shared" si="135"/>
        <v>0</v>
      </c>
      <c r="BF162" s="75">
        <v>0.32</v>
      </c>
      <c r="BG162" s="74">
        <f t="shared" si="155"/>
        <v>0</v>
      </c>
      <c r="BH162" s="74">
        <f t="shared" si="156"/>
        <v>0.17600000000000002</v>
      </c>
      <c r="BI162" s="74">
        <f t="shared" si="157"/>
        <v>0.14400000000000002</v>
      </c>
      <c r="BJ162" s="75">
        <v>0</v>
      </c>
      <c r="BK162" s="74">
        <f t="shared" si="158"/>
        <v>0</v>
      </c>
      <c r="BL162" s="74">
        <f t="shared" si="159"/>
        <v>0</v>
      </c>
      <c r="BM162" s="74">
        <f t="shared" si="160"/>
        <v>0</v>
      </c>
      <c r="BN162" s="74">
        <f t="shared" si="136"/>
        <v>0</v>
      </c>
      <c r="BO162" s="74">
        <f t="shared" si="137"/>
        <v>11.375999999999999</v>
      </c>
      <c r="BP162" s="74">
        <f t="shared" si="138"/>
        <v>2.444</v>
      </c>
      <c r="BQ162" s="74">
        <f t="shared" si="139"/>
        <v>13.82</v>
      </c>
      <c r="BS162" s="74">
        <f t="shared" si="140"/>
        <v>13.82</v>
      </c>
      <c r="BT162" s="74">
        <f t="shared" si="141"/>
        <v>0</v>
      </c>
      <c r="BU162" s="74"/>
      <c r="BV162" s="77">
        <f t="shared" si="142"/>
        <v>0</v>
      </c>
      <c r="BW162" s="77">
        <f t="shared" si="143"/>
        <v>0.82315484804630967</v>
      </c>
      <c r="BX162" s="77">
        <f t="shared" si="144"/>
        <v>0.1768451519536903</v>
      </c>
      <c r="BY162" s="78"/>
      <c r="BZ162" s="78"/>
      <c r="CA162" s="78"/>
      <c r="CB162" s="78"/>
      <c r="CC162" s="78"/>
      <c r="CD162" s="78"/>
      <c r="CE162" s="78"/>
      <c r="CF162" s="78"/>
      <c r="CG162" s="78"/>
      <c r="CH162" s="78"/>
      <c r="CI162" s="78"/>
      <c r="CJ162" s="78"/>
      <c r="CK162" s="78"/>
      <c r="CL162" s="78"/>
      <c r="CM162" s="78"/>
      <c r="CN162" s="78"/>
      <c r="CO162" s="78"/>
      <c r="CP162" s="78"/>
      <c r="CQ162" s="78"/>
      <c r="CR162" s="78"/>
      <c r="CS162" s="78"/>
      <c r="CT162" s="78"/>
      <c r="CU162" s="78"/>
      <c r="CV162" s="78"/>
      <c r="CW162" s="78"/>
      <c r="CX162" s="78"/>
      <c r="CY162" s="78"/>
      <c r="CZ162" s="78"/>
      <c r="DA162" s="78"/>
      <c r="DB162" s="78"/>
      <c r="DC162" s="78"/>
      <c r="DD162" s="78"/>
      <c r="DE162" s="78"/>
      <c r="DF162" s="78"/>
      <c r="DG162" s="78"/>
      <c r="DH162" s="78"/>
      <c r="DI162" s="78"/>
      <c r="DJ162" s="78"/>
      <c r="DK162" s="78"/>
      <c r="DL162" s="78"/>
      <c r="DM162" s="78"/>
      <c r="DN162" s="78"/>
      <c r="DO162" s="78"/>
      <c r="DP162" s="78"/>
      <c r="DQ162" s="78"/>
      <c r="DR162" s="78"/>
      <c r="DS162" s="78"/>
      <c r="DT162" s="78"/>
      <c r="DU162" s="78"/>
      <c r="DV162" s="78"/>
      <c r="DW162" s="78"/>
      <c r="DX162" s="78"/>
      <c r="DY162" s="78"/>
      <c r="DZ162" s="78"/>
      <c r="EA162" s="78"/>
      <c r="EB162" s="78"/>
      <c r="EC162" s="78"/>
      <c r="ED162" s="78"/>
      <c r="EE162" s="78"/>
      <c r="EF162" s="78"/>
      <c r="EG162" s="78"/>
      <c r="EH162" s="78"/>
      <c r="EI162" s="78"/>
      <c r="EJ162" s="78"/>
    </row>
    <row r="163" spans="1:140" x14ac:dyDescent="0.25">
      <c r="A163" s="87"/>
      <c r="B163" s="89">
        <v>160</v>
      </c>
      <c r="C163" s="90" t="s">
        <v>361</v>
      </c>
      <c r="D163" s="90" t="s">
        <v>11</v>
      </c>
      <c r="E163" s="91">
        <v>0</v>
      </c>
      <c r="F163" s="91">
        <v>11.55</v>
      </c>
      <c r="G163" s="91">
        <v>0</v>
      </c>
      <c r="H163" s="92">
        <v>57.220000000000006</v>
      </c>
      <c r="I163" s="92">
        <v>0</v>
      </c>
      <c r="J163" s="92">
        <v>0</v>
      </c>
      <c r="K163" s="93">
        <v>480</v>
      </c>
      <c r="L163" s="92">
        <f t="shared" si="145"/>
        <v>264</v>
      </c>
      <c r="M163" s="92">
        <f t="shared" si="146"/>
        <v>216</v>
      </c>
      <c r="N163" s="92">
        <v>2.2799999999999998</v>
      </c>
      <c r="O163" s="92">
        <v>0</v>
      </c>
      <c r="P163" s="92">
        <v>0</v>
      </c>
      <c r="Q163" s="92">
        <v>0</v>
      </c>
      <c r="R163" s="92">
        <v>0</v>
      </c>
      <c r="S163" s="92">
        <v>0</v>
      </c>
      <c r="T163" s="92">
        <v>176</v>
      </c>
      <c r="U163" s="92">
        <v>0</v>
      </c>
      <c r="V163" s="92">
        <v>13.37</v>
      </c>
      <c r="W163" s="92">
        <v>25</v>
      </c>
      <c r="X163" s="92">
        <v>0</v>
      </c>
      <c r="Y163" s="92">
        <v>0</v>
      </c>
      <c r="Z163" s="92">
        <v>0</v>
      </c>
      <c r="AA163" s="92">
        <v>0</v>
      </c>
      <c r="AB163" s="92">
        <v>0</v>
      </c>
      <c r="AC163" s="92">
        <v>0</v>
      </c>
      <c r="AD163" s="92">
        <v>0</v>
      </c>
      <c r="AE163" s="93">
        <v>80</v>
      </c>
      <c r="AF163" s="92">
        <f t="shared" si="126"/>
        <v>0</v>
      </c>
      <c r="AG163" s="92">
        <f t="shared" si="147"/>
        <v>0</v>
      </c>
      <c r="AH163" s="92">
        <f t="shared" si="148"/>
        <v>80</v>
      </c>
      <c r="AI163" s="93">
        <v>99</v>
      </c>
      <c r="AJ163" s="92">
        <f t="shared" si="149"/>
        <v>0</v>
      </c>
      <c r="AK163" s="92">
        <f t="shared" si="150"/>
        <v>54.45</v>
      </c>
      <c r="AL163" s="92">
        <f t="shared" si="151"/>
        <v>44.550000000000004</v>
      </c>
      <c r="AM163" s="93">
        <v>0</v>
      </c>
      <c r="AN163" s="92">
        <f t="shared" si="127"/>
        <v>0</v>
      </c>
      <c r="AO163" s="92">
        <f t="shared" si="128"/>
        <v>0</v>
      </c>
      <c r="AP163" s="92">
        <f t="shared" si="129"/>
        <v>0</v>
      </c>
      <c r="AQ163" s="93">
        <v>0</v>
      </c>
      <c r="AR163" s="92">
        <f t="shared" si="152"/>
        <v>0</v>
      </c>
      <c r="AS163" s="92">
        <f t="shared" si="153"/>
        <v>0</v>
      </c>
      <c r="AT163" s="92">
        <f t="shared" si="154"/>
        <v>0</v>
      </c>
      <c r="AU163" s="92">
        <v>0</v>
      </c>
      <c r="AV163" s="92">
        <v>0</v>
      </c>
      <c r="AW163" s="92">
        <v>0</v>
      </c>
      <c r="AX163" s="93">
        <v>0</v>
      </c>
      <c r="AY163" s="92">
        <f t="shared" si="130"/>
        <v>0</v>
      </c>
      <c r="AZ163" s="92">
        <f t="shared" si="131"/>
        <v>0</v>
      </c>
      <c r="BA163" s="92">
        <f t="shared" si="132"/>
        <v>0</v>
      </c>
      <c r="BB163" s="92">
        <v>0</v>
      </c>
      <c r="BC163" s="74">
        <f t="shared" si="133"/>
        <v>0</v>
      </c>
      <c r="BD163" s="74">
        <f t="shared" si="134"/>
        <v>0</v>
      </c>
      <c r="BE163" s="74">
        <f t="shared" si="135"/>
        <v>0</v>
      </c>
      <c r="BF163" s="93">
        <v>8.2100000000000009</v>
      </c>
      <c r="BG163" s="92">
        <f t="shared" si="155"/>
        <v>0</v>
      </c>
      <c r="BH163" s="92">
        <f t="shared" si="156"/>
        <v>4.5155000000000012</v>
      </c>
      <c r="BI163" s="92">
        <f t="shared" si="157"/>
        <v>3.6945000000000006</v>
      </c>
      <c r="BJ163" s="93">
        <v>12.7</v>
      </c>
      <c r="BK163" s="92">
        <f t="shared" si="158"/>
        <v>0</v>
      </c>
      <c r="BL163" s="92">
        <f t="shared" si="159"/>
        <v>6.9850000000000003</v>
      </c>
      <c r="BM163" s="92">
        <f t="shared" si="160"/>
        <v>5.7149999999999999</v>
      </c>
      <c r="BN163" s="74">
        <f t="shared" si="136"/>
        <v>0</v>
      </c>
      <c r="BO163" s="74">
        <f t="shared" si="137"/>
        <v>544.32050000000004</v>
      </c>
      <c r="BP163" s="74">
        <f t="shared" si="138"/>
        <v>421.00949999999995</v>
      </c>
      <c r="BQ163" s="92">
        <f t="shared" si="139"/>
        <v>965.32999999999993</v>
      </c>
      <c r="BR163" s="94"/>
      <c r="BS163" s="92">
        <f t="shared" si="140"/>
        <v>965.33</v>
      </c>
      <c r="BT163" s="92">
        <f t="shared" si="141"/>
        <v>0</v>
      </c>
      <c r="BU163" s="92"/>
      <c r="BV163" s="95">
        <f t="shared" si="142"/>
        <v>0</v>
      </c>
      <c r="BW163" s="95">
        <f t="shared" si="143"/>
        <v>0.56386986833518082</v>
      </c>
      <c r="BX163" s="95">
        <f t="shared" si="144"/>
        <v>0.43613013166481929</v>
      </c>
      <c r="BY163" s="78"/>
      <c r="BZ163" s="78"/>
      <c r="CA163" s="78"/>
      <c r="CB163" s="78"/>
      <c r="CC163" s="78"/>
      <c r="CD163" s="78"/>
      <c r="CE163" s="78"/>
      <c r="CF163" s="78"/>
      <c r="CG163" s="78"/>
      <c r="CH163" s="78"/>
      <c r="CI163" s="78"/>
      <c r="CJ163" s="78"/>
      <c r="CK163" s="78"/>
      <c r="CL163" s="78"/>
      <c r="CM163" s="78"/>
      <c r="CN163" s="78"/>
      <c r="CO163" s="78"/>
      <c r="CP163" s="78"/>
      <c r="CQ163" s="78"/>
      <c r="CR163" s="78"/>
      <c r="CS163" s="78"/>
      <c r="CT163" s="78"/>
      <c r="CU163" s="78"/>
      <c r="CV163" s="78"/>
      <c r="CW163" s="78"/>
      <c r="CX163" s="78"/>
      <c r="CY163" s="78"/>
      <c r="CZ163" s="78"/>
      <c r="DA163" s="78"/>
      <c r="DB163" s="78"/>
      <c r="DC163" s="78"/>
      <c r="DD163" s="78"/>
      <c r="DE163" s="78"/>
      <c r="DF163" s="78"/>
      <c r="DG163" s="78"/>
      <c r="DH163" s="78"/>
      <c r="DI163" s="78"/>
      <c r="DJ163" s="78"/>
      <c r="DK163" s="78"/>
      <c r="DL163" s="78"/>
      <c r="DM163" s="78"/>
      <c r="DN163" s="78"/>
      <c r="DO163" s="78"/>
      <c r="DP163" s="78"/>
      <c r="DQ163" s="78"/>
      <c r="DR163" s="78"/>
      <c r="DS163" s="78"/>
      <c r="DT163" s="78"/>
      <c r="DU163" s="78"/>
      <c r="DV163" s="78"/>
      <c r="DW163" s="78"/>
      <c r="DX163" s="78"/>
      <c r="DY163" s="78"/>
      <c r="DZ163" s="78"/>
      <c r="EA163" s="78"/>
      <c r="EB163" s="78"/>
      <c r="EC163" s="78"/>
      <c r="ED163" s="78"/>
      <c r="EE163" s="78"/>
      <c r="EF163" s="78"/>
      <c r="EG163" s="78"/>
      <c r="EH163" s="78"/>
      <c r="EI163" s="78"/>
      <c r="EJ163" s="78"/>
    </row>
    <row r="164" spans="1:140" x14ac:dyDescent="0.25">
      <c r="A164" s="72"/>
      <c r="B164" s="119">
        <v>161</v>
      </c>
      <c r="C164" s="88" t="s">
        <v>368</v>
      </c>
      <c r="D164" s="88" t="s">
        <v>143</v>
      </c>
      <c r="E164" s="73">
        <v>0</v>
      </c>
      <c r="F164" s="73">
        <v>0.04</v>
      </c>
      <c r="G164" s="73">
        <v>0</v>
      </c>
      <c r="H164" s="74">
        <v>0</v>
      </c>
      <c r="I164" s="74">
        <v>0</v>
      </c>
      <c r="J164" s="74">
        <v>0</v>
      </c>
      <c r="K164" s="75">
        <v>0</v>
      </c>
      <c r="L164" s="74">
        <f t="shared" si="145"/>
        <v>0</v>
      </c>
      <c r="M164" s="74">
        <f t="shared" si="146"/>
        <v>0</v>
      </c>
      <c r="N164" s="74">
        <v>0</v>
      </c>
      <c r="O164" s="74">
        <v>0</v>
      </c>
      <c r="P164" s="74">
        <v>0</v>
      </c>
      <c r="Q164" s="74">
        <v>0</v>
      </c>
      <c r="R164" s="74">
        <v>0</v>
      </c>
      <c r="S164" s="74">
        <v>0</v>
      </c>
      <c r="T164" s="74">
        <v>0</v>
      </c>
      <c r="U164" s="74">
        <v>0</v>
      </c>
      <c r="V164" s="74">
        <v>0</v>
      </c>
      <c r="W164" s="74">
        <v>1.1000000000000001</v>
      </c>
      <c r="X164" s="74">
        <v>0</v>
      </c>
      <c r="Y164" s="74">
        <v>0</v>
      </c>
      <c r="Z164" s="74">
        <v>0</v>
      </c>
      <c r="AA164" s="74">
        <v>0</v>
      </c>
      <c r="AB164" s="74">
        <v>0</v>
      </c>
      <c r="AC164" s="74">
        <v>0</v>
      </c>
      <c r="AD164" s="74">
        <v>0</v>
      </c>
      <c r="AE164" s="75">
        <v>0</v>
      </c>
      <c r="AF164" s="74">
        <f t="shared" si="126"/>
        <v>0</v>
      </c>
      <c r="AG164" s="74">
        <f t="shared" si="147"/>
        <v>0</v>
      </c>
      <c r="AH164" s="74">
        <f t="shared" si="148"/>
        <v>0</v>
      </c>
      <c r="AI164" s="75">
        <v>0</v>
      </c>
      <c r="AJ164" s="74">
        <f t="shared" si="149"/>
        <v>0</v>
      </c>
      <c r="AK164" s="74">
        <f t="shared" si="150"/>
        <v>0</v>
      </c>
      <c r="AL164" s="74">
        <f t="shared" si="151"/>
        <v>0</v>
      </c>
      <c r="AM164" s="75">
        <v>0</v>
      </c>
      <c r="AN164" s="74">
        <f t="shared" si="127"/>
        <v>0</v>
      </c>
      <c r="AO164" s="74">
        <f t="shared" si="128"/>
        <v>0</v>
      </c>
      <c r="AP164" s="74">
        <f t="shared" si="129"/>
        <v>0</v>
      </c>
      <c r="AQ164" s="75">
        <v>0</v>
      </c>
      <c r="AR164" s="74">
        <f t="shared" si="152"/>
        <v>0</v>
      </c>
      <c r="AS164" s="74">
        <f t="shared" si="153"/>
        <v>0</v>
      </c>
      <c r="AT164" s="74">
        <f t="shared" si="154"/>
        <v>0</v>
      </c>
      <c r="AU164" s="74">
        <v>0</v>
      </c>
      <c r="AV164" s="74">
        <v>0</v>
      </c>
      <c r="AW164" s="74">
        <v>9480</v>
      </c>
      <c r="AX164" s="75">
        <v>0</v>
      </c>
      <c r="AY164" s="74">
        <f t="shared" si="130"/>
        <v>0</v>
      </c>
      <c r="AZ164" s="74">
        <f t="shared" si="131"/>
        <v>0</v>
      </c>
      <c r="BA164" s="74">
        <f t="shared" si="132"/>
        <v>0</v>
      </c>
      <c r="BB164" s="74">
        <v>0</v>
      </c>
      <c r="BC164" s="74">
        <f t="shared" si="133"/>
        <v>0</v>
      </c>
      <c r="BD164" s="74">
        <f t="shared" si="134"/>
        <v>0</v>
      </c>
      <c r="BE164" s="74">
        <f t="shared" si="135"/>
        <v>0</v>
      </c>
      <c r="BF164" s="75">
        <v>7.0000000000000007E-2</v>
      </c>
      <c r="BG164" s="74">
        <f t="shared" si="155"/>
        <v>0</v>
      </c>
      <c r="BH164" s="74">
        <f t="shared" si="156"/>
        <v>3.8500000000000006E-2</v>
      </c>
      <c r="BI164" s="74">
        <f t="shared" si="157"/>
        <v>3.1500000000000007E-2</v>
      </c>
      <c r="BJ164" s="75">
        <v>0</v>
      </c>
      <c r="BK164" s="74">
        <f t="shared" si="158"/>
        <v>0</v>
      </c>
      <c r="BL164" s="74">
        <f t="shared" si="159"/>
        <v>0</v>
      </c>
      <c r="BM164" s="74">
        <f t="shared" si="160"/>
        <v>0</v>
      </c>
      <c r="BN164" s="74">
        <f t="shared" si="136"/>
        <v>0</v>
      </c>
      <c r="BO164" s="74">
        <f t="shared" si="137"/>
        <v>9481.1385000000009</v>
      </c>
      <c r="BP164" s="74">
        <f t="shared" si="138"/>
        <v>7.1500000000000008E-2</v>
      </c>
      <c r="BQ164" s="74">
        <f t="shared" si="139"/>
        <v>9481.2100000000009</v>
      </c>
      <c r="BS164" s="74">
        <f t="shared" si="140"/>
        <v>9481.2099999999991</v>
      </c>
      <c r="BT164" s="74">
        <f t="shared" si="141"/>
        <v>0</v>
      </c>
      <c r="BU164" s="74"/>
      <c r="BV164" s="77">
        <f t="shared" si="142"/>
        <v>0</v>
      </c>
      <c r="BW164" s="77">
        <f t="shared" si="143"/>
        <v>0.99999245876844833</v>
      </c>
      <c r="BX164" s="77">
        <f t="shared" si="144"/>
        <v>7.541231551669038E-6</v>
      </c>
      <c r="BY164" s="78"/>
      <c r="BZ164" s="78"/>
      <c r="CA164" s="78"/>
      <c r="CB164" s="78"/>
      <c r="CC164" s="78"/>
      <c r="CD164" s="78"/>
      <c r="CE164" s="78"/>
      <c r="CF164" s="78"/>
      <c r="CG164" s="78"/>
      <c r="CH164" s="78"/>
      <c r="CI164" s="78"/>
      <c r="CJ164" s="78"/>
      <c r="CK164" s="78"/>
      <c r="CL164" s="78"/>
      <c r="CM164" s="78"/>
      <c r="CN164" s="78"/>
      <c r="CO164" s="78"/>
      <c r="CP164" s="78"/>
      <c r="CQ164" s="78"/>
      <c r="CR164" s="78"/>
      <c r="CS164" s="78"/>
      <c r="CT164" s="78"/>
      <c r="CU164" s="78"/>
      <c r="CV164" s="78"/>
      <c r="CW164" s="78"/>
      <c r="CX164" s="78"/>
      <c r="CY164" s="78"/>
      <c r="CZ164" s="78"/>
      <c r="DA164" s="78"/>
      <c r="DB164" s="78"/>
      <c r="DC164" s="78"/>
      <c r="DD164" s="78"/>
      <c r="DE164" s="78"/>
      <c r="DF164" s="78"/>
      <c r="DG164" s="78"/>
      <c r="DH164" s="78"/>
      <c r="DI164" s="78"/>
      <c r="DJ164" s="78"/>
      <c r="DK164" s="78"/>
      <c r="DL164" s="78"/>
      <c r="DM164" s="78"/>
      <c r="DN164" s="78"/>
      <c r="DO164" s="78"/>
      <c r="DP164" s="78"/>
      <c r="DQ164" s="78"/>
      <c r="DR164" s="78"/>
      <c r="DS164" s="78"/>
      <c r="DT164" s="78"/>
      <c r="DU164" s="78"/>
      <c r="DV164" s="78"/>
      <c r="DW164" s="78"/>
      <c r="DX164" s="78"/>
      <c r="DY164" s="78"/>
      <c r="DZ164" s="78"/>
      <c r="EA164" s="78"/>
      <c r="EB164" s="78"/>
      <c r="EC164" s="78"/>
      <c r="ED164" s="78"/>
      <c r="EE164" s="78"/>
      <c r="EF164" s="78"/>
      <c r="EG164" s="78"/>
      <c r="EH164" s="78"/>
      <c r="EI164" s="78"/>
      <c r="EJ164" s="78"/>
    </row>
    <row r="165" spans="1:140" x14ac:dyDescent="0.25">
      <c r="A165" s="87"/>
      <c r="B165" s="119">
        <v>162</v>
      </c>
      <c r="C165" s="88" t="s">
        <v>585</v>
      </c>
      <c r="D165" s="88" t="s">
        <v>144</v>
      </c>
      <c r="E165" s="73">
        <v>0</v>
      </c>
      <c r="F165" s="73">
        <v>1.68</v>
      </c>
      <c r="G165" s="73">
        <v>6.26</v>
      </c>
      <c r="H165" s="74">
        <v>0</v>
      </c>
      <c r="I165" s="74">
        <v>0</v>
      </c>
      <c r="J165" s="74">
        <v>0</v>
      </c>
      <c r="K165" s="75">
        <v>0</v>
      </c>
      <c r="L165" s="74">
        <f t="shared" si="145"/>
        <v>0</v>
      </c>
      <c r="M165" s="74">
        <f t="shared" si="146"/>
        <v>0</v>
      </c>
      <c r="N165" s="74">
        <v>0</v>
      </c>
      <c r="O165" s="74">
        <v>3.01</v>
      </c>
      <c r="P165" s="74">
        <v>114</v>
      </c>
      <c r="Q165" s="74">
        <v>0</v>
      </c>
      <c r="R165" s="74">
        <v>0</v>
      </c>
      <c r="S165" s="74">
        <v>0</v>
      </c>
      <c r="T165" s="74">
        <v>0</v>
      </c>
      <c r="U165" s="74">
        <v>0</v>
      </c>
      <c r="V165" s="74">
        <v>0</v>
      </c>
      <c r="W165" s="74">
        <v>0</v>
      </c>
      <c r="X165" s="74">
        <v>0</v>
      </c>
      <c r="Y165" s="74">
        <v>0</v>
      </c>
      <c r="Z165" s="74">
        <v>0</v>
      </c>
      <c r="AA165" s="74">
        <v>0</v>
      </c>
      <c r="AB165" s="74">
        <v>0</v>
      </c>
      <c r="AC165" s="74">
        <v>0</v>
      </c>
      <c r="AD165" s="74">
        <v>0</v>
      </c>
      <c r="AE165" s="75">
        <v>0</v>
      </c>
      <c r="AF165" s="74">
        <f t="shared" ref="AF165:AF192" si="161">0*AE165</f>
        <v>0</v>
      </c>
      <c r="AG165" s="74">
        <f t="shared" si="147"/>
        <v>0</v>
      </c>
      <c r="AH165" s="74">
        <f t="shared" si="148"/>
        <v>0</v>
      </c>
      <c r="AI165" s="75">
        <v>0</v>
      </c>
      <c r="AJ165" s="74">
        <f t="shared" si="149"/>
        <v>0</v>
      </c>
      <c r="AK165" s="74">
        <f t="shared" si="150"/>
        <v>0</v>
      </c>
      <c r="AL165" s="74">
        <f t="shared" si="151"/>
        <v>0</v>
      </c>
      <c r="AM165" s="75">
        <v>0</v>
      </c>
      <c r="AN165" s="74">
        <f t="shared" si="127"/>
        <v>0</v>
      </c>
      <c r="AO165" s="74">
        <f t="shared" si="128"/>
        <v>0</v>
      </c>
      <c r="AP165" s="74">
        <f t="shared" si="129"/>
        <v>0</v>
      </c>
      <c r="AQ165" s="75">
        <v>0</v>
      </c>
      <c r="AR165" s="74">
        <f t="shared" si="152"/>
        <v>0</v>
      </c>
      <c r="AS165" s="74">
        <f t="shared" si="153"/>
        <v>0</v>
      </c>
      <c r="AT165" s="74">
        <f t="shared" si="154"/>
        <v>0</v>
      </c>
      <c r="AU165" s="74">
        <v>0</v>
      </c>
      <c r="AV165" s="74">
        <v>0</v>
      </c>
      <c r="AW165" s="74">
        <v>0</v>
      </c>
      <c r="AX165" s="75">
        <v>0</v>
      </c>
      <c r="AY165" s="74">
        <f t="shared" si="130"/>
        <v>0</v>
      </c>
      <c r="AZ165" s="74">
        <f t="shared" si="131"/>
        <v>0</v>
      </c>
      <c r="BA165" s="74">
        <f t="shared" si="132"/>
        <v>0</v>
      </c>
      <c r="BB165" s="74">
        <v>0</v>
      </c>
      <c r="BC165" s="74">
        <f t="shared" si="133"/>
        <v>0</v>
      </c>
      <c r="BD165" s="74">
        <f t="shared" si="134"/>
        <v>0</v>
      </c>
      <c r="BE165" s="74">
        <f t="shared" si="135"/>
        <v>0</v>
      </c>
      <c r="BF165" s="75">
        <v>2.76</v>
      </c>
      <c r="BG165" s="74">
        <f t="shared" si="155"/>
        <v>0</v>
      </c>
      <c r="BH165" s="74">
        <f t="shared" si="156"/>
        <v>1.518</v>
      </c>
      <c r="BI165" s="74">
        <f t="shared" si="157"/>
        <v>1.242</v>
      </c>
      <c r="BJ165" s="75">
        <v>0</v>
      </c>
      <c r="BK165" s="74">
        <f t="shared" si="158"/>
        <v>0</v>
      </c>
      <c r="BL165" s="74">
        <f t="shared" si="159"/>
        <v>0</v>
      </c>
      <c r="BM165" s="74">
        <f t="shared" si="160"/>
        <v>0</v>
      </c>
      <c r="BN165" s="74">
        <f t="shared" si="136"/>
        <v>0</v>
      </c>
      <c r="BO165" s="74">
        <f t="shared" si="137"/>
        <v>118.52800000000001</v>
      </c>
      <c r="BP165" s="74">
        <f t="shared" si="138"/>
        <v>9.1819999999999986</v>
      </c>
      <c r="BQ165" s="74">
        <f t="shared" si="139"/>
        <v>127.71000000000001</v>
      </c>
      <c r="BS165" s="74">
        <f t="shared" si="140"/>
        <v>127.71000000000001</v>
      </c>
      <c r="BT165" s="74">
        <f t="shared" si="141"/>
        <v>0</v>
      </c>
      <c r="BU165" s="74"/>
      <c r="BV165" s="77">
        <f t="shared" si="142"/>
        <v>0</v>
      </c>
      <c r="BW165" s="77">
        <f t="shared" si="143"/>
        <v>0.92810273275389554</v>
      </c>
      <c r="BX165" s="77">
        <f t="shared" si="144"/>
        <v>7.1897267246104443E-2</v>
      </c>
      <c r="BY165" s="78"/>
      <c r="BZ165" s="78"/>
      <c r="CA165" s="78"/>
      <c r="CB165" s="78"/>
      <c r="CC165" s="78"/>
      <c r="CD165" s="78"/>
      <c r="CE165" s="78"/>
      <c r="CF165" s="78"/>
      <c r="CG165" s="78"/>
      <c r="CH165" s="78"/>
      <c r="CI165" s="78"/>
      <c r="CJ165" s="78"/>
      <c r="CK165" s="78"/>
      <c r="CL165" s="78"/>
      <c r="CM165" s="78"/>
      <c r="CN165" s="78"/>
      <c r="CO165" s="78"/>
      <c r="CP165" s="78"/>
      <c r="CQ165" s="78"/>
      <c r="CR165" s="78"/>
      <c r="CS165" s="78"/>
      <c r="CT165" s="78"/>
      <c r="CU165" s="78"/>
      <c r="CV165" s="78"/>
      <c r="CW165" s="78"/>
      <c r="CX165" s="78"/>
      <c r="CY165" s="78"/>
      <c r="CZ165" s="78"/>
      <c r="DA165" s="78"/>
      <c r="DB165" s="78"/>
      <c r="DC165" s="78"/>
      <c r="DD165" s="78"/>
      <c r="DE165" s="78"/>
      <c r="DF165" s="78"/>
      <c r="DG165" s="78"/>
      <c r="DH165" s="78"/>
      <c r="DI165" s="78"/>
      <c r="DJ165" s="78"/>
      <c r="DK165" s="78"/>
      <c r="DL165" s="78"/>
      <c r="DM165" s="78"/>
      <c r="DN165" s="78"/>
      <c r="DO165" s="78"/>
      <c r="DP165" s="78"/>
      <c r="DQ165" s="78"/>
      <c r="DR165" s="78"/>
      <c r="DS165" s="78"/>
      <c r="DT165" s="78"/>
      <c r="DU165" s="78"/>
      <c r="DV165" s="78"/>
      <c r="DW165" s="78"/>
      <c r="DX165" s="78"/>
      <c r="DY165" s="78"/>
      <c r="DZ165" s="78"/>
      <c r="EA165" s="78"/>
      <c r="EB165" s="78"/>
      <c r="EC165" s="78"/>
      <c r="ED165" s="78"/>
      <c r="EE165" s="78"/>
      <c r="EF165" s="78"/>
      <c r="EG165" s="78"/>
      <c r="EH165" s="78"/>
      <c r="EI165" s="78"/>
      <c r="EJ165" s="78"/>
    </row>
    <row r="166" spans="1:140" x14ac:dyDescent="0.25">
      <c r="A166" s="87"/>
      <c r="B166" s="119">
        <v>163</v>
      </c>
      <c r="C166" s="88" t="s">
        <v>70</v>
      </c>
      <c r="D166" s="88" t="s">
        <v>145</v>
      </c>
      <c r="E166" s="73">
        <v>0</v>
      </c>
      <c r="F166" s="73">
        <v>3.1</v>
      </c>
      <c r="G166" s="73">
        <v>0</v>
      </c>
      <c r="H166" s="74">
        <v>0</v>
      </c>
      <c r="I166" s="74">
        <v>0</v>
      </c>
      <c r="J166" s="74">
        <v>0</v>
      </c>
      <c r="K166" s="75">
        <v>0</v>
      </c>
      <c r="L166" s="74">
        <f t="shared" si="145"/>
        <v>0</v>
      </c>
      <c r="M166" s="74">
        <f t="shared" si="146"/>
        <v>0</v>
      </c>
      <c r="N166" s="74">
        <v>0</v>
      </c>
      <c r="O166" s="74">
        <v>0</v>
      </c>
      <c r="P166" s="74">
        <v>19</v>
      </c>
      <c r="Q166" s="74">
        <v>18.899999999999999</v>
      </c>
      <c r="R166" s="74">
        <v>0.2</v>
      </c>
      <c r="S166" s="74">
        <v>35</v>
      </c>
      <c r="T166" s="74">
        <v>0</v>
      </c>
      <c r="U166" s="74">
        <v>0</v>
      </c>
      <c r="V166" s="74">
        <v>0</v>
      </c>
      <c r="W166" s="74">
        <v>0</v>
      </c>
      <c r="X166" s="74">
        <v>39</v>
      </c>
      <c r="Y166" s="74">
        <v>0</v>
      </c>
      <c r="Z166" s="74">
        <v>0</v>
      </c>
      <c r="AA166" s="74">
        <v>0</v>
      </c>
      <c r="AB166" s="74">
        <v>0</v>
      </c>
      <c r="AC166" s="74">
        <v>0</v>
      </c>
      <c r="AD166" s="74">
        <v>0</v>
      </c>
      <c r="AE166" s="75">
        <v>8.9</v>
      </c>
      <c r="AF166" s="74">
        <f t="shared" si="161"/>
        <v>0</v>
      </c>
      <c r="AG166" s="74">
        <f t="shared" si="147"/>
        <v>0</v>
      </c>
      <c r="AH166" s="74">
        <f t="shared" si="148"/>
        <v>8.9</v>
      </c>
      <c r="AI166" s="75">
        <v>0</v>
      </c>
      <c r="AJ166" s="74">
        <f t="shared" si="149"/>
        <v>0</v>
      </c>
      <c r="AK166" s="74">
        <f t="shared" si="150"/>
        <v>0</v>
      </c>
      <c r="AL166" s="74">
        <f t="shared" si="151"/>
        <v>0</v>
      </c>
      <c r="AM166" s="75">
        <v>0</v>
      </c>
      <c r="AN166" s="74">
        <f t="shared" si="127"/>
        <v>0</v>
      </c>
      <c r="AO166" s="74">
        <f t="shared" si="128"/>
        <v>0</v>
      </c>
      <c r="AP166" s="74">
        <f t="shared" si="129"/>
        <v>0</v>
      </c>
      <c r="AQ166" s="75">
        <v>0</v>
      </c>
      <c r="AR166" s="74">
        <f t="shared" si="152"/>
        <v>0</v>
      </c>
      <c r="AS166" s="74">
        <f t="shared" si="153"/>
        <v>0</v>
      </c>
      <c r="AT166" s="74">
        <f t="shared" si="154"/>
        <v>0</v>
      </c>
      <c r="AU166" s="74">
        <v>0</v>
      </c>
      <c r="AV166" s="74">
        <v>0</v>
      </c>
      <c r="AW166" s="74">
        <v>0</v>
      </c>
      <c r="AX166" s="75">
        <v>0</v>
      </c>
      <c r="AY166" s="74">
        <f t="shared" si="130"/>
        <v>0</v>
      </c>
      <c r="AZ166" s="74">
        <f t="shared" si="131"/>
        <v>0</v>
      </c>
      <c r="BA166" s="74">
        <f t="shared" si="132"/>
        <v>0</v>
      </c>
      <c r="BB166" s="74">
        <v>0</v>
      </c>
      <c r="BC166" s="74">
        <f t="shared" si="133"/>
        <v>0</v>
      </c>
      <c r="BD166" s="74">
        <f t="shared" si="134"/>
        <v>0</v>
      </c>
      <c r="BE166" s="74">
        <f t="shared" si="135"/>
        <v>0</v>
      </c>
      <c r="BF166" s="75">
        <v>2.88</v>
      </c>
      <c r="BG166" s="74">
        <f t="shared" si="155"/>
        <v>0</v>
      </c>
      <c r="BH166" s="74">
        <f t="shared" si="156"/>
        <v>1.5840000000000001</v>
      </c>
      <c r="BI166" s="74">
        <f t="shared" si="157"/>
        <v>1.296</v>
      </c>
      <c r="BJ166" s="75">
        <v>0</v>
      </c>
      <c r="BK166" s="74">
        <f t="shared" si="158"/>
        <v>0</v>
      </c>
      <c r="BL166" s="74">
        <f t="shared" si="159"/>
        <v>0</v>
      </c>
      <c r="BM166" s="74">
        <f t="shared" si="160"/>
        <v>0</v>
      </c>
      <c r="BN166" s="74">
        <f t="shared" si="136"/>
        <v>0</v>
      </c>
      <c r="BO166" s="74">
        <f t="shared" si="137"/>
        <v>113.684</v>
      </c>
      <c r="BP166" s="74">
        <f t="shared" si="138"/>
        <v>13.295999999999999</v>
      </c>
      <c r="BQ166" s="74">
        <f t="shared" si="139"/>
        <v>126.97999999999999</v>
      </c>
      <c r="BS166" s="74">
        <f t="shared" si="140"/>
        <v>126.97999999999999</v>
      </c>
      <c r="BT166" s="74">
        <f t="shared" si="141"/>
        <v>0</v>
      </c>
      <c r="BU166" s="74"/>
      <c r="BV166" s="77">
        <f t="shared" si="142"/>
        <v>0</v>
      </c>
      <c r="BW166" s="77">
        <f t="shared" si="143"/>
        <v>0.89529059694440072</v>
      </c>
      <c r="BX166" s="77">
        <f t="shared" si="144"/>
        <v>0.10470940305559931</v>
      </c>
      <c r="BY166" s="78"/>
      <c r="BZ166" s="78"/>
      <c r="CA166" s="78"/>
      <c r="CB166" s="78"/>
      <c r="CC166" s="78"/>
      <c r="CD166" s="78"/>
      <c r="CE166" s="78"/>
      <c r="CF166" s="78"/>
      <c r="CG166" s="78"/>
      <c r="CH166" s="78"/>
      <c r="CI166" s="78"/>
      <c r="CJ166" s="78"/>
      <c r="CK166" s="78"/>
      <c r="CL166" s="78"/>
      <c r="CM166" s="78"/>
      <c r="CN166" s="78"/>
      <c r="CO166" s="78"/>
      <c r="CP166" s="78"/>
      <c r="CQ166" s="78"/>
      <c r="CR166" s="78"/>
      <c r="CS166" s="78"/>
      <c r="CT166" s="78"/>
      <c r="CU166" s="78"/>
      <c r="CV166" s="78"/>
      <c r="CW166" s="78"/>
      <c r="CX166" s="78"/>
      <c r="CY166" s="78"/>
      <c r="CZ166" s="78"/>
      <c r="DA166" s="78"/>
      <c r="DB166" s="78"/>
      <c r="DC166" s="78"/>
      <c r="DD166" s="78"/>
      <c r="DE166" s="78"/>
      <c r="DF166" s="78"/>
      <c r="DG166" s="78"/>
      <c r="DH166" s="78"/>
      <c r="DI166" s="78"/>
      <c r="DJ166" s="78"/>
      <c r="DK166" s="78"/>
      <c r="DL166" s="78"/>
      <c r="DM166" s="78"/>
      <c r="DN166" s="78"/>
      <c r="DO166" s="78"/>
      <c r="DP166" s="78"/>
      <c r="DQ166" s="78"/>
      <c r="DR166" s="78"/>
      <c r="DS166" s="78"/>
      <c r="DT166" s="78"/>
      <c r="DU166" s="78"/>
      <c r="DV166" s="78"/>
      <c r="DW166" s="78"/>
      <c r="DX166" s="78"/>
      <c r="DY166" s="78"/>
      <c r="DZ166" s="78"/>
      <c r="EA166" s="78"/>
      <c r="EB166" s="78"/>
      <c r="EC166" s="78"/>
      <c r="ED166" s="78"/>
      <c r="EE166" s="78"/>
      <c r="EF166" s="78"/>
      <c r="EG166" s="78"/>
      <c r="EH166" s="78"/>
      <c r="EI166" s="78"/>
      <c r="EJ166" s="78"/>
    </row>
    <row r="167" spans="1:140" x14ac:dyDescent="0.25">
      <c r="A167" s="87"/>
      <c r="B167" s="89">
        <v>164</v>
      </c>
      <c r="C167" s="90" t="s">
        <v>414</v>
      </c>
      <c r="D167" s="90" t="s">
        <v>5</v>
      </c>
      <c r="E167" s="91">
        <v>0</v>
      </c>
      <c r="F167" s="91">
        <v>2.35</v>
      </c>
      <c r="G167" s="91">
        <v>0</v>
      </c>
      <c r="H167" s="92">
        <v>0.56000000000000005</v>
      </c>
      <c r="I167" s="92">
        <v>0</v>
      </c>
      <c r="J167" s="92">
        <v>0</v>
      </c>
      <c r="K167" s="93">
        <v>0</v>
      </c>
      <c r="L167" s="92">
        <f t="shared" si="145"/>
        <v>0</v>
      </c>
      <c r="M167" s="92">
        <f t="shared" si="146"/>
        <v>0</v>
      </c>
      <c r="N167" s="92">
        <v>1.6</v>
      </c>
      <c r="O167" s="92">
        <v>0</v>
      </c>
      <c r="P167" s="92">
        <v>110</v>
      </c>
      <c r="Q167" s="92">
        <v>306</v>
      </c>
      <c r="R167" s="92">
        <v>47</v>
      </c>
      <c r="S167" s="92">
        <v>0</v>
      </c>
      <c r="T167" s="92">
        <v>51</v>
      </c>
      <c r="U167" s="92">
        <v>0</v>
      </c>
      <c r="V167" s="92">
        <v>0</v>
      </c>
      <c r="W167" s="92">
        <v>0.15</v>
      </c>
      <c r="X167" s="92">
        <v>0</v>
      </c>
      <c r="Y167" s="92">
        <v>0</v>
      </c>
      <c r="Z167" s="92">
        <v>0</v>
      </c>
      <c r="AA167" s="92">
        <v>0</v>
      </c>
      <c r="AB167" s="92">
        <v>0</v>
      </c>
      <c r="AC167" s="92">
        <v>17.399999999999999</v>
      </c>
      <c r="AD167" s="92">
        <v>0</v>
      </c>
      <c r="AE167" s="93">
        <v>100</v>
      </c>
      <c r="AF167" s="92">
        <f t="shared" si="161"/>
        <v>0</v>
      </c>
      <c r="AG167" s="92">
        <f t="shared" si="147"/>
        <v>0</v>
      </c>
      <c r="AH167" s="92">
        <f t="shared" si="148"/>
        <v>100</v>
      </c>
      <c r="AI167" s="93">
        <v>0</v>
      </c>
      <c r="AJ167" s="92">
        <f t="shared" si="149"/>
        <v>0</v>
      </c>
      <c r="AK167" s="92">
        <f t="shared" si="150"/>
        <v>0</v>
      </c>
      <c r="AL167" s="92">
        <f t="shared" si="151"/>
        <v>0</v>
      </c>
      <c r="AM167" s="93">
        <v>0</v>
      </c>
      <c r="AN167" s="92">
        <f t="shared" si="127"/>
        <v>0</v>
      </c>
      <c r="AO167" s="92">
        <f t="shared" si="128"/>
        <v>0</v>
      </c>
      <c r="AP167" s="92">
        <f t="shared" si="129"/>
        <v>0</v>
      </c>
      <c r="AQ167" s="93">
        <v>0</v>
      </c>
      <c r="AR167" s="92">
        <f t="shared" si="152"/>
        <v>0</v>
      </c>
      <c r="AS167" s="92">
        <f t="shared" si="153"/>
        <v>0</v>
      </c>
      <c r="AT167" s="92">
        <f t="shared" si="154"/>
        <v>0</v>
      </c>
      <c r="AU167" s="92">
        <v>0</v>
      </c>
      <c r="AV167" s="92">
        <v>0</v>
      </c>
      <c r="AW167" s="92">
        <v>0</v>
      </c>
      <c r="AX167" s="93">
        <v>0</v>
      </c>
      <c r="AY167" s="92">
        <f t="shared" si="130"/>
        <v>0</v>
      </c>
      <c r="AZ167" s="92">
        <f t="shared" si="131"/>
        <v>0</v>
      </c>
      <c r="BA167" s="92">
        <f t="shared" si="132"/>
        <v>0</v>
      </c>
      <c r="BB167" s="92">
        <v>0</v>
      </c>
      <c r="BC167" s="74">
        <f t="shared" si="133"/>
        <v>0</v>
      </c>
      <c r="BD167" s="74">
        <f t="shared" si="134"/>
        <v>0</v>
      </c>
      <c r="BE167" s="74">
        <f t="shared" si="135"/>
        <v>0</v>
      </c>
      <c r="BF167" s="93">
        <v>7</v>
      </c>
      <c r="BG167" s="92">
        <f t="shared" si="155"/>
        <v>0</v>
      </c>
      <c r="BH167" s="92">
        <f t="shared" si="156"/>
        <v>3.8500000000000005</v>
      </c>
      <c r="BI167" s="92">
        <f t="shared" si="157"/>
        <v>3.15</v>
      </c>
      <c r="BJ167" s="93">
        <v>8.7342341587502883</v>
      </c>
      <c r="BK167" s="92">
        <f t="shared" si="158"/>
        <v>0</v>
      </c>
      <c r="BL167" s="92">
        <f t="shared" si="159"/>
        <v>4.8038287873126588</v>
      </c>
      <c r="BM167" s="92">
        <f t="shared" si="160"/>
        <v>3.9304053714376299</v>
      </c>
      <c r="BN167" s="74">
        <f t="shared" si="136"/>
        <v>0</v>
      </c>
      <c r="BO167" s="74">
        <f t="shared" si="137"/>
        <v>522.80382878731268</v>
      </c>
      <c r="BP167" s="74">
        <f t="shared" si="138"/>
        <v>128.99040537143765</v>
      </c>
      <c r="BQ167" s="92">
        <f t="shared" si="139"/>
        <v>651.79423415875033</v>
      </c>
      <c r="BR167" s="94"/>
      <c r="BS167" s="92">
        <f t="shared" si="140"/>
        <v>651.79423415875021</v>
      </c>
      <c r="BT167" s="92">
        <f t="shared" si="141"/>
        <v>0</v>
      </c>
      <c r="BU167" s="92"/>
      <c r="BV167" s="95">
        <f t="shared" si="142"/>
        <v>0</v>
      </c>
      <c r="BW167" s="95">
        <f t="shared" si="143"/>
        <v>0.8020994991802568</v>
      </c>
      <c r="BX167" s="95">
        <f t="shared" si="144"/>
        <v>0.19790050081974317</v>
      </c>
      <c r="BY167" s="78"/>
      <c r="BZ167" s="78"/>
      <c r="CA167" s="78"/>
      <c r="CB167" s="78"/>
      <c r="CC167" s="78"/>
      <c r="CD167" s="78"/>
      <c r="CE167" s="78"/>
      <c r="CF167" s="78"/>
      <c r="CG167" s="78"/>
      <c r="CH167" s="78"/>
      <c r="CI167" s="78"/>
      <c r="CJ167" s="78"/>
      <c r="CK167" s="78"/>
      <c r="CL167" s="78"/>
      <c r="CM167" s="78"/>
      <c r="CN167" s="78"/>
      <c r="CO167" s="78"/>
      <c r="CP167" s="78"/>
      <c r="CQ167" s="78"/>
      <c r="CR167" s="78"/>
      <c r="CS167" s="78"/>
      <c r="CT167" s="78"/>
      <c r="CU167" s="78"/>
      <c r="CV167" s="78"/>
      <c r="CW167" s="78"/>
      <c r="CX167" s="78"/>
      <c r="CY167" s="78"/>
      <c r="CZ167" s="78"/>
      <c r="DA167" s="78"/>
      <c r="DB167" s="78"/>
      <c r="DC167" s="78"/>
      <c r="DD167" s="78"/>
      <c r="DE167" s="78"/>
      <c r="DF167" s="78"/>
      <c r="DG167" s="78"/>
      <c r="DH167" s="78"/>
      <c r="DI167" s="78"/>
      <c r="DJ167" s="78"/>
      <c r="DK167" s="78"/>
      <c r="DL167" s="78"/>
      <c r="DM167" s="78"/>
      <c r="DN167" s="78"/>
      <c r="DO167" s="78"/>
      <c r="DP167" s="78"/>
      <c r="DQ167" s="78"/>
      <c r="DR167" s="78"/>
      <c r="DS167" s="78"/>
      <c r="DT167" s="78"/>
      <c r="DU167" s="78"/>
      <c r="DV167" s="78"/>
      <c r="DW167" s="78"/>
      <c r="DX167" s="78"/>
      <c r="DY167" s="78"/>
      <c r="DZ167" s="78"/>
      <c r="EA167" s="78"/>
      <c r="EB167" s="78"/>
      <c r="EC167" s="78"/>
      <c r="ED167" s="78"/>
      <c r="EE167" s="78"/>
      <c r="EF167" s="78"/>
      <c r="EG167" s="78"/>
      <c r="EH167" s="78"/>
      <c r="EI167" s="78"/>
      <c r="EJ167" s="78"/>
    </row>
    <row r="168" spans="1:140" x14ac:dyDescent="0.25">
      <c r="A168" s="108" t="s">
        <v>582</v>
      </c>
      <c r="B168" s="120">
        <v>165</v>
      </c>
      <c r="C168" s="81" t="s">
        <v>589</v>
      </c>
      <c r="D168" s="81" t="s">
        <v>300</v>
      </c>
      <c r="E168" s="82">
        <v>0</v>
      </c>
      <c r="F168" s="82">
        <v>0</v>
      </c>
      <c r="G168" s="82">
        <v>0</v>
      </c>
      <c r="H168" s="83">
        <v>0</v>
      </c>
      <c r="I168" s="83">
        <v>0</v>
      </c>
      <c r="J168" s="83">
        <v>0</v>
      </c>
      <c r="K168" s="84">
        <v>0</v>
      </c>
      <c r="L168" s="83">
        <f t="shared" si="145"/>
        <v>0</v>
      </c>
      <c r="M168" s="83">
        <f t="shared" si="146"/>
        <v>0</v>
      </c>
      <c r="N168" s="83">
        <v>0</v>
      </c>
      <c r="O168" s="83">
        <v>0</v>
      </c>
      <c r="P168" s="83">
        <v>0</v>
      </c>
      <c r="Q168" s="83">
        <v>0</v>
      </c>
      <c r="R168" s="83">
        <v>0</v>
      </c>
      <c r="S168" s="83">
        <v>0</v>
      </c>
      <c r="T168" s="83">
        <v>0</v>
      </c>
      <c r="U168" s="83">
        <v>0</v>
      </c>
      <c r="V168" s="83">
        <v>0</v>
      </c>
      <c r="W168" s="83">
        <v>0</v>
      </c>
      <c r="X168" s="83">
        <v>0</v>
      </c>
      <c r="Y168" s="83">
        <v>0</v>
      </c>
      <c r="Z168" s="83">
        <v>0</v>
      </c>
      <c r="AA168" s="83">
        <v>0</v>
      </c>
      <c r="AB168" s="83">
        <v>0</v>
      </c>
      <c r="AC168" s="83">
        <v>0</v>
      </c>
      <c r="AD168" s="83">
        <v>0</v>
      </c>
      <c r="AE168" s="84">
        <v>0</v>
      </c>
      <c r="AF168" s="83">
        <f t="shared" si="161"/>
        <v>0</v>
      </c>
      <c r="AG168" s="83">
        <f t="shared" si="147"/>
        <v>0</v>
      </c>
      <c r="AH168" s="83">
        <f t="shared" si="148"/>
        <v>0</v>
      </c>
      <c r="AI168" s="84">
        <v>0</v>
      </c>
      <c r="AJ168" s="83">
        <f t="shared" si="149"/>
        <v>0</v>
      </c>
      <c r="AK168" s="83">
        <f t="shared" si="150"/>
        <v>0</v>
      </c>
      <c r="AL168" s="83">
        <f t="shared" si="151"/>
        <v>0</v>
      </c>
      <c r="AM168" s="84">
        <v>0</v>
      </c>
      <c r="AN168" s="83">
        <f t="shared" si="127"/>
        <v>0</v>
      </c>
      <c r="AO168" s="83">
        <f t="shared" si="128"/>
        <v>0</v>
      </c>
      <c r="AP168" s="83">
        <f t="shared" si="129"/>
        <v>0</v>
      </c>
      <c r="AQ168" s="84">
        <v>0</v>
      </c>
      <c r="AR168" s="83">
        <f t="shared" si="152"/>
        <v>0</v>
      </c>
      <c r="AS168" s="83">
        <f t="shared" si="153"/>
        <v>0</v>
      </c>
      <c r="AT168" s="83">
        <f t="shared" si="154"/>
        <v>0</v>
      </c>
      <c r="AU168" s="83">
        <v>0</v>
      </c>
      <c r="AV168" s="83">
        <v>0</v>
      </c>
      <c r="AW168" s="83">
        <v>0</v>
      </c>
      <c r="AX168" s="84">
        <v>0</v>
      </c>
      <c r="AY168" s="83">
        <f t="shared" si="130"/>
        <v>0</v>
      </c>
      <c r="AZ168" s="83">
        <f t="shared" si="131"/>
        <v>0</v>
      </c>
      <c r="BA168" s="83">
        <f t="shared" si="132"/>
        <v>0</v>
      </c>
      <c r="BB168" s="83">
        <v>0</v>
      </c>
      <c r="BC168" s="83">
        <f t="shared" si="133"/>
        <v>0</v>
      </c>
      <c r="BD168" s="83">
        <f t="shared" si="134"/>
        <v>0</v>
      </c>
      <c r="BE168" s="83">
        <f t="shared" si="135"/>
        <v>0</v>
      </c>
      <c r="BF168" s="84">
        <v>0</v>
      </c>
      <c r="BG168" s="83">
        <f t="shared" si="155"/>
        <v>0</v>
      </c>
      <c r="BH168" s="83">
        <f t="shared" si="156"/>
        <v>0</v>
      </c>
      <c r="BI168" s="83">
        <f t="shared" si="157"/>
        <v>0</v>
      </c>
      <c r="BJ168" s="84">
        <v>0</v>
      </c>
      <c r="BK168" s="83">
        <f t="shared" si="158"/>
        <v>0</v>
      </c>
      <c r="BL168" s="83">
        <f t="shared" si="159"/>
        <v>0</v>
      </c>
      <c r="BM168" s="83">
        <f t="shared" si="160"/>
        <v>0</v>
      </c>
      <c r="BN168" s="83">
        <f t="shared" si="136"/>
        <v>0</v>
      </c>
      <c r="BO168" s="83">
        <f t="shared" si="137"/>
        <v>0</v>
      </c>
      <c r="BP168" s="83">
        <f t="shared" si="138"/>
        <v>0</v>
      </c>
      <c r="BQ168" s="83">
        <f t="shared" si="139"/>
        <v>0</v>
      </c>
      <c r="BR168" s="85"/>
      <c r="BS168" s="83">
        <f t="shared" si="140"/>
        <v>0</v>
      </c>
      <c r="BT168" s="83">
        <f t="shared" si="141"/>
        <v>0</v>
      </c>
      <c r="BU168" s="83"/>
      <c r="BV168" s="86">
        <f t="shared" si="142"/>
        <v>0</v>
      </c>
      <c r="BW168" s="86">
        <f t="shared" si="143"/>
        <v>0</v>
      </c>
      <c r="BX168" s="86">
        <f t="shared" si="144"/>
        <v>0</v>
      </c>
      <c r="BY168" s="78"/>
      <c r="BZ168" s="78"/>
      <c r="CA168" s="78"/>
      <c r="CB168" s="78"/>
      <c r="CC168" s="78"/>
      <c r="CD168" s="78"/>
      <c r="CE168" s="78"/>
      <c r="CF168" s="78"/>
      <c r="CG168" s="78"/>
      <c r="CH168" s="78"/>
      <c r="CI168" s="78"/>
      <c r="CJ168" s="78"/>
      <c r="CK168" s="78"/>
      <c r="CL168" s="78"/>
      <c r="CM168" s="78"/>
      <c r="CN168" s="78"/>
      <c r="CO168" s="78"/>
      <c r="CP168" s="78"/>
      <c r="CQ168" s="78"/>
      <c r="CR168" s="78"/>
      <c r="CS168" s="78"/>
      <c r="CT168" s="78"/>
      <c r="CU168" s="78"/>
      <c r="CV168" s="78"/>
      <c r="CW168" s="78"/>
      <c r="CX168" s="78"/>
      <c r="CY168" s="78"/>
      <c r="CZ168" s="78"/>
      <c r="DA168" s="78"/>
      <c r="DB168" s="78"/>
      <c r="DC168" s="78"/>
      <c r="DD168" s="78"/>
      <c r="DE168" s="78"/>
      <c r="DF168" s="78"/>
      <c r="DG168" s="78"/>
      <c r="DH168" s="78"/>
      <c r="DI168" s="78"/>
      <c r="DJ168" s="78"/>
      <c r="DK168" s="78"/>
      <c r="DL168" s="78"/>
      <c r="DM168" s="78"/>
      <c r="DN168" s="78"/>
      <c r="DO168" s="78"/>
      <c r="DP168" s="78"/>
      <c r="DQ168" s="78"/>
      <c r="DR168" s="78"/>
      <c r="DS168" s="78"/>
      <c r="DT168" s="78"/>
      <c r="DU168" s="78"/>
      <c r="DV168" s="78"/>
      <c r="DW168" s="78"/>
      <c r="DX168" s="78"/>
      <c r="DY168" s="78"/>
      <c r="DZ168" s="78"/>
      <c r="EA168" s="78"/>
      <c r="EB168" s="78"/>
      <c r="EC168" s="78"/>
      <c r="ED168" s="78"/>
      <c r="EE168" s="78"/>
      <c r="EF168" s="78"/>
      <c r="EG168" s="78"/>
      <c r="EH168" s="78"/>
      <c r="EI168" s="78"/>
      <c r="EJ168" s="78"/>
    </row>
    <row r="169" spans="1:140" x14ac:dyDescent="0.25">
      <c r="A169" s="108" t="s">
        <v>582</v>
      </c>
      <c r="B169" s="120">
        <v>166</v>
      </c>
      <c r="C169" s="81" t="s">
        <v>388</v>
      </c>
      <c r="D169" s="81" t="s">
        <v>146</v>
      </c>
      <c r="E169" s="82">
        <v>0</v>
      </c>
      <c r="F169" s="82">
        <v>0</v>
      </c>
      <c r="G169" s="82">
        <v>0</v>
      </c>
      <c r="H169" s="83">
        <v>0</v>
      </c>
      <c r="I169" s="83">
        <v>0</v>
      </c>
      <c r="J169" s="83">
        <v>0</v>
      </c>
      <c r="K169" s="84">
        <v>0</v>
      </c>
      <c r="L169" s="83">
        <f t="shared" si="145"/>
        <v>0</v>
      </c>
      <c r="M169" s="83">
        <f t="shared" si="146"/>
        <v>0</v>
      </c>
      <c r="N169" s="83">
        <v>0</v>
      </c>
      <c r="O169" s="83">
        <v>0</v>
      </c>
      <c r="P169" s="83">
        <v>0</v>
      </c>
      <c r="Q169" s="83">
        <v>0</v>
      </c>
      <c r="R169" s="83">
        <v>0</v>
      </c>
      <c r="S169" s="83">
        <v>0</v>
      </c>
      <c r="T169" s="83">
        <v>0</v>
      </c>
      <c r="U169" s="83">
        <v>0</v>
      </c>
      <c r="V169" s="83">
        <v>0</v>
      </c>
      <c r="W169" s="83">
        <v>0</v>
      </c>
      <c r="X169" s="83">
        <v>0</v>
      </c>
      <c r="Y169" s="83">
        <v>0</v>
      </c>
      <c r="Z169" s="83">
        <v>0</v>
      </c>
      <c r="AA169" s="83">
        <v>0</v>
      </c>
      <c r="AB169" s="83">
        <v>0</v>
      </c>
      <c r="AC169" s="83">
        <v>0</v>
      </c>
      <c r="AD169" s="83">
        <v>0</v>
      </c>
      <c r="AE169" s="84">
        <v>0</v>
      </c>
      <c r="AF169" s="83">
        <f t="shared" si="161"/>
        <v>0</v>
      </c>
      <c r="AG169" s="83">
        <f t="shared" si="147"/>
        <v>0</v>
      </c>
      <c r="AH169" s="83">
        <f t="shared" si="148"/>
        <v>0</v>
      </c>
      <c r="AI169" s="84">
        <v>0</v>
      </c>
      <c r="AJ169" s="83">
        <f t="shared" si="149"/>
        <v>0</v>
      </c>
      <c r="AK169" s="83">
        <f t="shared" si="150"/>
        <v>0</v>
      </c>
      <c r="AL169" s="83">
        <f t="shared" si="151"/>
        <v>0</v>
      </c>
      <c r="AM169" s="84">
        <v>0</v>
      </c>
      <c r="AN169" s="83">
        <f t="shared" si="127"/>
        <v>0</v>
      </c>
      <c r="AO169" s="83">
        <f t="shared" si="128"/>
        <v>0</v>
      </c>
      <c r="AP169" s="83">
        <f t="shared" si="129"/>
        <v>0</v>
      </c>
      <c r="AQ169" s="84">
        <v>0</v>
      </c>
      <c r="AR169" s="83">
        <f t="shared" si="152"/>
        <v>0</v>
      </c>
      <c r="AS169" s="83">
        <f t="shared" si="153"/>
        <v>0</v>
      </c>
      <c r="AT169" s="83">
        <f t="shared" si="154"/>
        <v>0</v>
      </c>
      <c r="AU169" s="83">
        <v>0</v>
      </c>
      <c r="AV169" s="83">
        <v>0</v>
      </c>
      <c r="AW169" s="83">
        <v>0</v>
      </c>
      <c r="AX169" s="84">
        <v>0</v>
      </c>
      <c r="AY169" s="83">
        <f t="shared" si="130"/>
        <v>0</v>
      </c>
      <c r="AZ169" s="83">
        <f t="shared" si="131"/>
        <v>0</v>
      </c>
      <c r="BA169" s="83">
        <f t="shared" si="132"/>
        <v>0</v>
      </c>
      <c r="BB169" s="83">
        <v>0</v>
      </c>
      <c r="BC169" s="83">
        <f t="shared" si="133"/>
        <v>0</v>
      </c>
      <c r="BD169" s="83">
        <f t="shared" si="134"/>
        <v>0</v>
      </c>
      <c r="BE169" s="83">
        <f t="shared" si="135"/>
        <v>0</v>
      </c>
      <c r="BF169" s="84">
        <v>0</v>
      </c>
      <c r="BG169" s="83">
        <f t="shared" si="155"/>
        <v>0</v>
      </c>
      <c r="BH169" s="83">
        <f t="shared" si="156"/>
        <v>0</v>
      </c>
      <c r="BI169" s="83">
        <f t="shared" si="157"/>
        <v>0</v>
      </c>
      <c r="BJ169" s="84">
        <v>0</v>
      </c>
      <c r="BK169" s="83">
        <f t="shared" si="158"/>
        <v>0</v>
      </c>
      <c r="BL169" s="83">
        <f t="shared" si="159"/>
        <v>0</v>
      </c>
      <c r="BM169" s="83">
        <f t="shared" si="160"/>
        <v>0</v>
      </c>
      <c r="BN169" s="83">
        <f t="shared" si="136"/>
        <v>0</v>
      </c>
      <c r="BO169" s="83">
        <f t="shared" si="137"/>
        <v>0</v>
      </c>
      <c r="BP169" s="83">
        <f t="shared" si="138"/>
        <v>0</v>
      </c>
      <c r="BQ169" s="83">
        <f t="shared" si="139"/>
        <v>0</v>
      </c>
      <c r="BR169" s="85"/>
      <c r="BS169" s="83">
        <f t="shared" si="140"/>
        <v>0</v>
      </c>
      <c r="BT169" s="83">
        <f t="shared" si="141"/>
        <v>0</v>
      </c>
      <c r="BU169" s="83"/>
      <c r="BV169" s="86">
        <f t="shared" si="142"/>
        <v>0</v>
      </c>
      <c r="BW169" s="86">
        <f t="shared" si="143"/>
        <v>0</v>
      </c>
      <c r="BX169" s="86">
        <f t="shared" si="144"/>
        <v>0</v>
      </c>
      <c r="BY169" s="78"/>
      <c r="BZ169" s="78"/>
      <c r="CA169" s="78"/>
      <c r="CB169" s="78"/>
      <c r="CC169" s="78"/>
      <c r="CD169" s="78"/>
      <c r="CE169" s="78"/>
      <c r="CF169" s="78"/>
      <c r="CG169" s="78"/>
      <c r="CH169" s="78"/>
      <c r="CI169" s="78"/>
      <c r="CJ169" s="78"/>
      <c r="CK169" s="78"/>
      <c r="CL169" s="78"/>
      <c r="CM169" s="78"/>
      <c r="CN169" s="78"/>
      <c r="CO169" s="78"/>
      <c r="CP169" s="78"/>
      <c r="CQ169" s="78"/>
      <c r="CR169" s="78"/>
      <c r="CS169" s="78"/>
      <c r="CT169" s="78"/>
      <c r="CU169" s="78"/>
      <c r="CV169" s="78"/>
      <c r="CW169" s="78"/>
      <c r="CX169" s="78"/>
      <c r="CY169" s="78"/>
      <c r="CZ169" s="78"/>
      <c r="DA169" s="78"/>
      <c r="DB169" s="78"/>
      <c r="DC169" s="78"/>
      <c r="DD169" s="78"/>
      <c r="DE169" s="78"/>
      <c r="DF169" s="78"/>
      <c r="DG169" s="78"/>
      <c r="DH169" s="78"/>
      <c r="DI169" s="78"/>
      <c r="DJ169" s="78"/>
      <c r="DK169" s="78"/>
      <c r="DL169" s="78"/>
      <c r="DM169" s="78"/>
      <c r="DN169" s="78"/>
      <c r="DO169" s="78"/>
      <c r="DP169" s="78"/>
      <c r="DQ169" s="78"/>
      <c r="DR169" s="78"/>
      <c r="DS169" s="78"/>
      <c r="DT169" s="78"/>
      <c r="DU169" s="78"/>
      <c r="DV169" s="78"/>
      <c r="DW169" s="78"/>
      <c r="DX169" s="78"/>
      <c r="DY169" s="78"/>
      <c r="DZ169" s="78"/>
      <c r="EA169" s="78"/>
      <c r="EB169" s="78"/>
      <c r="EC169" s="78"/>
      <c r="ED169" s="78"/>
      <c r="EE169" s="78"/>
      <c r="EF169" s="78"/>
      <c r="EG169" s="78"/>
      <c r="EH169" s="78"/>
      <c r="EI169" s="78"/>
      <c r="EJ169" s="78"/>
    </row>
    <row r="170" spans="1:140" x14ac:dyDescent="0.25">
      <c r="A170" s="72"/>
      <c r="B170" s="119">
        <v>167</v>
      </c>
      <c r="C170" s="88" t="s">
        <v>415</v>
      </c>
      <c r="D170" s="88" t="s">
        <v>149</v>
      </c>
      <c r="E170" s="73">
        <v>0</v>
      </c>
      <c r="F170" s="73">
        <v>3.81</v>
      </c>
      <c r="G170" s="73">
        <v>0</v>
      </c>
      <c r="H170" s="74">
        <v>0</v>
      </c>
      <c r="I170" s="74">
        <v>0</v>
      </c>
      <c r="J170" s="74">
        <v>0.1</v>
      </c>
      <c r="K170" s="75">
        <v>0</v>
      </c>
      <c r="L170" s="74">
        <f t="shared" si="145"/>
        <v>0</v>
      </c>
      <c r="M170" s="74">
        <f t="shared" si="146"/>
        <v>0</v>
      </c>
      <c r="N170" s="74">
        <v>0.54</v>
      </c>
      <c r="O170" s="74">
        <v>0</v>
      </c>
      <c r="P170" s="74">
        <v>0</v>
      </c>
      <c r="Q170" s="74">
        <v>0</v>
      </c>
      <c r="R170" s="74">
        <v>0</v>
      </c>
      <c r="S170" s="74">
        <v>0</v>
      </c>
      <c r="T170" s="74">
        <v>0</v>
      </c>
      <c r="U170" s="74">
        <v>0</v>
      </c>
      <c r="V170" s="74">
        <v>0</v>
      </c>
      <c r="W170" s="74">
        <v>15.911764705882353</v>
      </c>
      <c r="X170" s="74">
        <v>0</v>
      </c>
      <c r="Y170" s="74">
        <v>0</v>
      </c>
      <c r="Z170" s="74">
        <v>0</v>
      </c>
      <c r="AA170" s="74">
        <v>0</v>
      </c>
      <c r="AB170" s="74">
        <v>0</v>
      </c>
      <c r="AC170" s="74">
        <v>0</v>
      </c>
      <c r="AD170" s="74">
        <v>0</v>
      </c>
      <c r="AE170" s="75">
        <v>0</v>
      </c>
      <c r="AF170" s="74">
        <f t="shared" si="161"/>
        <v>0</v>
      </c>
      <c r="AG170" s="74">
        <f t="shared" si="147"/>
        <v>0</v>
      </c>
      <c r="AH170" s="74">
        <f t="shared" si="148"/>
        <v>0</v>
      </c>
      <c r="AI170" s="75">
        <v>0</v>
      </c>
      <c r="AJ170" s="74">
        <f t="shared" si="149"/>
        <v>0</v>
      </c>
      <c r="AK170" s="74">
        <f t="shared" si="150"/>
        <v>0</v>
      </c>
      <c r="AL170" s="74">
        <f t="shared" si="151"/>
        <v>0</v>
      </c>
      <c r="AM170" s="75">
        <v>0</v>
      </c>
      <c r="AN170" s="74">
        <f t="shared" si="127"/>
        <v>0</v>
      </c>
      <c r="AO170" s="74">
        <f t="shared" si="128"/>
        <v>0</v>
      </c>
      <c r="AP170" s="74">
        <f t="shared" si="129"/>
        <v>0</v>
      </c>
      <c r="AQ170" s="75">
        <v>180</v>
      </c>
      <c r="AR170" s="74">
        <f t="shared" si="152"/>
        <v>90</v>
      </c>
      <c r="AS170" s="74">
        <f t="shared" si="153"/>
        <v>45</v>
      </c>
      <c r="AT170" s="74">
        <f t="shared" si="154"/>
        <v>45</v>
      </c>
      <c r="AU170" s="74">
        <v>0</v>
      </c>
      <c r="AV170" s="74">
        <v>0</v>
      </c>
      <c r="AW170" s="74">
        <v>0</v>
      </c>
      <c r="AX170" s="75">
        <v>0</v>
      </c>
      <c r="AY170" s="74">
        <f t="shared" si="130"/>
        <v>0</v>
      </c>
      <c r="AZ170" s="74">
        <f t="shared" si="131"/>
        <v>0</v>
      </c>
      <c r="BA170" s="74">
        <f t="shared" si="132"/>
        <v>0</v>
      </c>
      <c r="BB170" s="74">
        <v>0</v>
      </c>
      <c r="BC170" s="74">
        <f t="shared" si="133"/>
        <v>0</v>
      </c>
      <c r="BD170" s="74">
        <f t="shared" si="134"/>
        <v>0</v>
      </c>
      <c r="BE170" s="74">
        <f t="shared" si="135"/>
        <v>0</v>
      </c>
      <c r="BF170" s="75">
        <v>5.0999999999999996</v>
      </c>
      <c r="BG170" s="74">
        <f t="shared" si="155"/>
        <v>0</v>
      </c>
      <c r="BH170" s="74">
        <f t="shared" si="156"/>
        <v>2.8050000000000002</v>
      </c>
      <c r="BI170" s="74">
        <f t="shared" si="157"/>
        <v>2.2949999999999999</v>
      </c>
      <c r="BJ170" s="75">
        <v>0</v>
      </c>
      <c r="BK170" s="74">
        <f t="shared" si="158"/>
        <v>0</v>
      </c>
      <c r="BL170" s="74">
        <f t="shared" si="159"/>
        <v>0</v>
      </c>
      <c r="BM170" s="74">
        <f t="shared" si="160"/>
        <v>0</v>
      </c>
      <c r="BN170" s="74">
        <f t="shared" si="136"/>
        <v>90</v>
      </c>
      <c r="BO170" s="74">
        <f t="shared" si="137"/>
        <v>63.716764705882355</v>
      </c>
      <c r="BP170" s="74">
        <f t="shared" si="138"/>
        <v>51.745000000000005</v>
      </c>
      <c r="BQ170" s="74">
        <f t="shared" si="139"/>
        <v>205.46176470588236</v>
      </c>
      <c r="BS170" s="74">
        <f t="shared" si="140"/>
        <v>205.46176470588236</v>
      </c>
      <c r="BT170" s="74">
        <f t="shared" si="141"/>
        <v>0</v>
      </c>
      <c r="BU170" s="74"/>
      <c r="BV170" s="77">
        <f t="shared" si="142"/>
        <v>0.43803770559857996</v>
      </c>
      <c r="BW170" s="77">
        <f t="shared" si="143"/>
        <v>0.31011494911032539</v>
      </c>
      <c r="BX170" s="77">
        <f t="shared" si="144"/>
        <v>0.2518473452910947</v>
      </c>
      <c r="BY170" s="78"/>
      <c r="BZ170" s="78"/>
      <c r="CA170" s="78"/>
      <c r="CB170" s="78"/>
      <c r="CC170" s="78"/>
      <c r="CD170" s="78"/>
      <c r="CE170" s="78"/>
      <c r="CF170" s="78"/>
      <c r="CG170" s="78"/>
      <c r="CH170" s="78"/>
      <c r="CI170" s="78"/>
      <c r="CJ170" s="78"/>
      <c r="CK170" s="78"/>
      <c r="CL170" s="78"/>
      <c r="CM170" s="78"/>
      <c r="CN170" s="78"/>
      <c r="CO170" s="78"/>
      <c r="CP170" s="78"/>
      <c r="CQ170" s="78"/>
      <c r="CR170" s="78"/>
      <c r="CS170" s="78"/>
      <c r="CT170" s="78"/>
      <c r="CU170" s="78"/>
      <c r="CV170" s="78"/>
      <c r="CW170" s="78"/>
      <c r="CX170" s="78"/>
      <c r="CY170" s="78"/>
      <c r="CZ170" s="78"/>
      <c r="DA170" s="78"/>
      <c r="DB170" s="78"/>
      <c r="DC170" s="78"/>
      <c r="DD170" s="78"/>
      <c r="DE170" s="78"/>
      <c r="DF170" s="78"/>
      <c r="DG170" s="78"/>
      <c r="DH170" s="78"/>
      <c r="DI170" s="78"/>
      <c r="DJ170" s="78"/>
      <c r="DK170" s="78"/>
      <c r="DL170" s="78"/>
      <c r="DM170" s="78"/>
      <c r="DN170" s="78"/>
      <c r="DO170" s="78"/>
      <c r="DP170" s="78"/>
      <c r="DQ170" s="78"/>
      <c r="DR170" s="78"/>
      <c r="DS170" s="78"/>
      <c r="DT170" s="78"/>
      <c r="DU170" s="78"/>
      <c r="DV170" s="78"/>
      <c r="DW170" s="78"/>
      <c r="DX170" s="78"/>
      <c r="DY170" s="78"/>
      <c r="DZ170" s="78"/>
      <c r="EA170" s="78"/>
      <c r="EB170" s="78"/>
      <c r="EC170" s="78"/>
      <c r="ED170" s="78"/>
      <c r="EE170" s="78"/>
      <c r="EF170" s="78"/>
      <c r="EG170" s="78"/>
      <c r="EH170" s="78"/>
      <c r="EI170" s="78"/>
      <c r="EJ170" s="78"/>
    </row>
    <row r="171" spans="1:140" s="113" customFormat="1" x14ac:dyDescent="0.25">
      <c r="A171" s="87"/>
      <c r="B171" s="109">
        <v>168</v>
      </c>
      <c r="C171" s="90" t="s">
        <v>413</v>
      </c>
      <c r="D171" s="90" t="s">
        <v>147</v>
      </c>
      <c r="E171" s="91">
        <v>0</v>
      </c>
      <c r="F171" s="91">
        <v>6.169999999999999</v>
      </c>
      <c r="G171" s="91">
        <v>0</v>
      </c>
      <c r="H171" s="92">
        <v>0</v>
      </c>
      <c r="I171" s="92">
        <v>0</v>
      </c>
      <c r="J171" s="92">
        <v>0</v>
      </c>
      <c r="K171" s="93">
        <v>0</v>
      </c>
      <c r="L171" s="92">
        <f t="shared" si="145"/>
        <v>0</v>
      </c>
      <c r="M171" s="92">
        <f t="shared" si="146"/>
        <v>0</v>
      </c>
      <c r="N171" s="92">
        <v>0</v>
      </c>
      <c r="O171" s="92">
        <v>3.41</v>
      </c>
      <c r="P171" s="92">
        <v>0</v>
      </c>
      <c r="Q171" s="92">
        <v>265</v>
      </c>
      <c r="R171" s="92">
        <v>0</v>
      </c>
      <c r="S171" s="92">
        <v>0</v>
      </c>
      <c r="T171" s="92">
        <v>0</v>
      </c>
      <c r="U171" s="92">
        <v>0</v>
      </c>
      <c r="V171" s="92">
        <v>37</v>
      </c>
      <c r="W171" s="92">
        <v>5.43</v>
      </c>
      <c r="X171" s="92">
        <v>0</v>
      </c>
      <c r="Y171" s="92">
        <v>0</v>
      </c>
      <c r="Z171" s="92">
        <v>0</v>
      </c>
      <c r="AA171" s="92">
        <v>0</v>
      </c>
      <c r="AB171" s="92">
        <v>0</v>
      </c>
      <c r="AC171" s="92">
        <v>0.4</v>
      </c>
      <c r="AD171" s="92">
        <v>0</v>
      </c>
      <c r="AE171" s="93">
        <v>21</v>
      </c>
      <c r="AF171" s="92">
        <f t="shared" si="161"/>
        <v>0</v>
      </c>
      <c r="AG171" s="92">
        <f t="shared" si="147"/>
        <v>0</v>
      </c>
      <c r="AH171" s="92">
        <f t="shared" si="148"/>
        <v>21</v>
      </c>
      <c r="AI171" s="93">
        <v>0</v>
      </c>
      <c r="AJ171" s="92">
        <f t="shared" si="149"/>
        <v>0</v>
      </c>
      <c r="AK171" s="92">
        <f t="shared" si="150"/>
        <v>0</v>
      </c>
      <c r="AL171" s="92">
        <f t="shared" si="151"/>
        <v>0</v>
      </c>
      <c r="AM171" s="93">
        <v>0</v>
      </c>
      <c r="AN171" s="92">
        <f t="shared" si="127"/>
        <v>0</v>
      </c>
      <c r="AO171" s="92">
        <f t="shared" si="128"/>
        <v>0</v>
      </c>
      <c r="AP171" s="92">
        <f t="shared" si="129"/>
        <v>0</v>
      </c>
      <c r="AQ171" s="93">
        <v>0</v>
      </c>
      <c r="AR171" s="92">
        <f t="shared" si="152"/>
        <v>0</v>
      </c>
      <c r="AS171" s="92">
        <f t="shared" si="153"/>
        <v>0</v>
      </c>
      <c r="AT171" s="92">
        <f t="shared" si="154"/>
        <v>0</v>
      </c>
      <c r="AU171" s="92">
        <v>0</v>
      </c>
      <c r="AV171" s="92">
        <v>0</v>
      </c>
      <c r="AW171" s="92">
        <v>0</v>
      </c>
      <c r="AX171" s="93">
        <v>0</v>
      </c>
      <c r="AY171" s="92">
        <f t="shared" si="130"/>
        <v>0</v>
      </c>
      <c r="AZ171" s="92">
        <f t="shared" si="131"/>
        <v>0</v>
      </c>
      <c r="BA171" s="92">
        <f t="shared" si="132"/>
        <v>0</v>
      </c>
      <c r="BB171" s="92">
        <v>0</v>
      </c>
      <c r="BC171" s="74">
        <f t="shared" si="133"/>
        <v>0</v>
      </c>
      <c r="BD171" s="74">
        <f t="shared" si="134"/>
        <v>0</v>
      </c>
      <c r="BE171" s="74">
        <f t="shared" si="135"/>
        <v>0</v>
      </c>
      <c r="BF171" s="93">
        <v>3.59</v>
      </c>
      <c r="BG171" s="92">
        <f t="shared" si="155"/>
        <v>0</v>
      </c>
      <c r="BH171" s="92">
        <f t="shared" si="156"/>
        <v>1.9745000000000001</v>
      </c>
      <c r="BI171" s="92">
        <f t="shared" si="157"/>
        <v>1.6154999999999999</v>
      </c>
      <c r="BJ171" s="93">
        <v>5.1658135094189426</v>
      </c>
      <c r="BK171" s="92">
        <f t="shared" si="158"/>
        <v>0</v>
      </c>
      <c r="BL171" s="92">
        <f t="shared" si="159"/>
        <v>2.8411974301804186</v>
      </c>
      <c r="BM171" s="92">
        <f t="shared" si="160"/>
        <v>2.3246160792385244</v>
      </c>
      <c r="BN171" s="74">
        <f t="shared" si="136"/>
        <v>0</v>
      </c>
      <c r="BO171" s="74">
        <f t="shared" si="137"/>
        <v>315.65569743018045</v>
      </c>
      <c r="BP171" s="74">
        <f t="shared" si="138"/>
        <v>31.510116079238525</v>
      </c>
      <c r="BQ171" s="92">
        <f t="shared" si="139"/>
        <v>347.16581350941897</v>
      </c>
      <c r="BR171" s="94"/>
      <c r="BS171" s="92">
        <f t="shared" si="140"/>
        <v>347.16581350941897</v>
      </c>
      <c r="BT171" s="92">
        <f t="shared" si="141"/>
        <v>0</v>
      </c>
      <c r="BU171" s="92"/>
      <c r="BV171" s="95">
        <f t="shared" si="142"/>
        <v>0</v>
      </c>
      <c r="BW171" s="95">
        <f t="shared" si="143"/>
        <v>0.90923612045578439</v>
      </c>
      <c r="BX171" s="95">
        <f t="shared" si="144"/>
        <v>9.0763879544215609E-2</v>
      </c>
      <c r="BY171" s="78"/>
      <c r="BZ171" s="78"/>
      <c r="CA171" s="78"/>
      <c r="CB171" s="78"/>
      <c r="CC171" s="78"/>
      <c r="CD171" s="78"/>
      <c r="CE171" s="78"/>
      <c r="CF171" s="78"/>
      <c r="CG171" s="78"/>
      <c r="CH171" s="78"/>
      <c r="CI171" s="78"/>
      <c r="CJ171" s="78"/>
      <c r="CK171" s="78"/>
      <c r="CL171" s="78"/>
      <c r="CM171" s="78"/>
      <c r="CN171" s="78"/>
      <c r="CO171" s="78"/>
      <c r="CP171" s="78"/>
      <c r="CQ171" s="78"/>
      <c r="CR171" s="78"/>
      <c r="CS171" s="78"/>
      <c r="CT171" s="78"/>
      <c r="CU171" s="78"/>
      <c r="CV171" s="78"/>
      <c r="CW171" s="78"/>
      <c r="CX171" s="78"/>
      <c r="CY171" s="78"/>
      <c r="CZ171" s="78"/>
      <c r="DA171" s="78"/>
      <c r="DB171" s="78"/>
      <c r="DC171" s="78"/>
      <c r="DD171" s="78"/>
      <c r="DE171" s="78"/>
      <c r="DF171" s="78"/>
      <c r="DG171" s="78"/>
      <c r="DH171" s="78"/>
      <c r="DI171" s="78"/>
      <c r="DJ171" s="78"/>
      <c r="DK171" s="78"/>
      <c r="DL171" s="78"/>
      <c r="DM171" s="78"/>
      <c r="DN171" s="78"/>
      <c r="DO171" s="78"/>
      <c r="DP171" s="78"/>
      <c r="DQ171" s="78"/>
      <c r="DR171" s="78"/>
      <c r="DS171" s="78"/>
      <c r="DT171" s="78"/>
      <c r="DU171" s="78"/>
      <c r="DV171" s="78"/>
      <c r="DW171" s="78"/>
      <c r="DX171" s="78"/>
      <c r="DY171" s="78"/>
      <c r="DZ171" s="78"/>
      <c r="EA171" s="78"/>
      <c r="EB171" s="78"/>
      <c r="EC171" s="78"/>
      <c r="ED171" s="78"/>
      <c r="EE171" s="78"/>
      <c r="EF171" s="78"/>
      <c r="EG171" s="78"/>
      <c r="EH171" s="78"/>
      <c r="EI171" s="78"/>
      <c r="EJ171" s="78"/>
    </row>
    <row r="172" spans="1:140" s="113" customFormat="1" x14ac:dyDescent="0.25">
      <c r="A172" s="87"/>
      <c r="B172" s="89">
        <v>169</v>
      </c>
      <c r="C172" s="90" t="s">
        <v>416</v>
      </c>
      <c r="D172" s="90" t="s">
        <v>6</v>
      </c>
      <c r="E172" s="91">
        <v>0</v>
      </c>
      <c r="F172" s="91">
        <v>9.15</v>
      </c>
      <c r="G172" s="91">
        <v>0</v>
      </c>
      <c r="H172" s="92">
        <v>70.948260869565217</v>
      </c>
      <c r="I172" s="92">
        <v>0</v>
      </c>
      <c r="J172" s="92">
        <v>0</v>
      </c>
      <c r="K172" s="93">
        <v>152</v>
      </c>
      <c r="L172" s="92">
        <f t="shared" si="145"/>
        <v>83.600000000000009</v>
      </c>
      <c r="M172" s="92">
        <f t="shared" si="146"/>
        <v>68.400000000000006</v>
      </c>
      <c r="N172" s="92">
        <v>0</v>
      </c>
      <c r="O172" s="92">
        <v>0</v>
      </c>
      <c r="P172" s="92">
        <v>0</v>
      </c>
      <c r="Q172" s="92">
        <v>0</v>
      </c>
      <c r="R172" s="92">
        <v>0</v>
      </c>
      <c r="S172" s="92">
        <v>0</v>
      </c>
      <c r="T172" s="92">
        <v>0</v>
      </c>
      <c r="U172" s="92">
        <v>0</v>
      </c>
      <c r="V172" s="92">
        <v>28</v>
      </c>
      <c r="W172" s="92">
        <v>0</v>
      </c>
      <c r="X172" s="92">
        <v>0</v>
      </c>
      <c r="Y172" s="92">
        <v>0</v>
      </c>
      <c r="Z172" s="92">
        <v>0</v>
      </c>
      <c r="AA172" s="92">
        <v>0</v>
      </c>
      <c r="AB172" s="92">
        <v>428.15</v>
      </c>
      <c r="AC172" s="92">
        <v>0</v>
      </c>
      <c r="AD172" s="92">
        <v>0</v>
      </c>
      <c r="AE172" s="93">
        <v>114.85</v>
      </c>
      <c r="AF172" s="92">
        <f t="shared" si="161"/>
        <v>0</v>
      </c>
      <c r="AG172" s="92">
        <f t="shared" si="147"/>
        <v>0</v>
      </c>
      <c r="AH172" s="92">
        <f t="shared" si="148"/>
        <v>114.85</v>
      </c>
      <c r="AI172" s="93">
        <v>0</v>
      </c>
      <c r="AJ172" s="92">
        <f t="shared" si="149"/>
        <v>0</v>
      </c>
      <c r="AK172" s="92">
        <f t="shared" si="150"/>
        <v>0</v>
      </c>
      <c r="AL172" s="92">
        <f t="shared" si="151"/>
        <v>0</v>
      </c>
      <c r="AM172" s="93">
        <v>0</v>
      </c>
      <c r="AN172" s="92">
        <f t="shared" si="127"/>
        <v>0</v>
      </c>
      <c r="AO172" s="92">
        <f t="shared" si="128"/>
        <v>0</v>
      </c>
      <c r="AP172" s="92">
        <f t="shared" si="129"/>
        <v>0</v>
      </c>
      <c r="AQ172" s="93">
        <v>13.33</v>
      </c>
      <c r="AR172" s="92">
        <f t="shared" si="152"/>
        <v>6.665</v>
      </c>
      <c r="AS172" s="92">
        <f t="shared" si="153"/>
        <v>3.3325</v>
      </c>
      <c r="AT172" s="92">
        <f t="shared" si="154"/>
        <v>3.3325</v>
      </c>
      <c r="AU172" s="92">
        <v>0</v>
      </c>
      <c r="AV172" s="92">
        <v>0</v>
      </c>
      <c r="AW172" s="92">
        <v>68.478260869565219</v>
      </c>
      <c r="AX172" s="93">
        <v>0</v>
      </c>
      <c r="AY172" s="92">
        <f t="shared" si="130"/>
        <v>0</v>
      </c>
      <c r="AZ172" s="92">
        <f t="shared" si="131"/>
        <v>0</v>
      </c>
      <c r="BA172" s="92">
        <f t="shared" si="132"/>
        <v>0</v>
      </c>
      <c r="BB172" s="92">
        <v>0</v>
      </c>
      <c r="BC172" s="74">
        <f t="shared" si="133"/>
        <v>0</v>
      </c>
      <c r="BD172" s="74">
        <f t="shared" si="134"/>
        <v>0</v>
      </c>
      <c r="BE172" s="74">
        <f t="shared" si="135"/>
        <v>0</v>
      </c>
      <c r="BF172" s="93">
        <v>10.65</v>
      </c>
      <c r="BG172" s="92">
        <f t="shared" si="155"/>
        <v>0</v>
      </c>
      <c r="BH172" s="92">
        <f t="shared" si="156"/>
        <v>5.8575000000000008</v>
      </c>
      <c r="BI172" s="92">
        <f t="shared" si="157"/>
        <v>4.7925000000000004</v>
      </c>
      <c r="BJ172" s="93">
        <v>13.604055018433167</v>
      </c>
      <c r="BK172" s="92">
        <f t="shared" si="158"/>
        <v>0</v>
      </c>
      <c r="BL172" s="92">
        <f t="shared" si="159"/>
        <v>7.482230260138242</v>
      </c>
      <c r="BM172" s="92">
        <f t="shared" si="160"/>
        <v>6.1218247582949248</v>
      </c>
      <c r="BN172" s="74">
        <f t="shared" si="136"/>
        <v>6.665</v>
      </c>
      <c r="BO172" s="74">
        <f t="shared" si="137"/>
        <v>624.90049112970348</v>
      </c>
      <c r="BP172" s="74">
        <f t="shared" si="138"/>
        <v>277.59508562786016</v>
      </c>
      <c r="BQ172" s="92">
        <f t="shared" si="139"/>
        <v>909.1605767575636</v>
      </c>
      <c r="BR172" s="94"/>
      <c r="BS172" s="92">
        <f t="shared" si="140"/>
        <v>909.16057675756372</v>
      </c>
      <c r="BT172" s="92">
        <f t="shared" si="141"/>
        <v>0</v>
      </c>
      <c r="BU172" s="92"/>
      <c r="BV172" s="95">
        <f t="shared" si="142"/>
        <v>7.3309381977055155E-3</v>
      </c>
      <c r="BW172" s="95">
        <f t="shared" si="143"/>
        <v>0.68733786649477568</v>
      </c>
      <c r="BX172" s="95">
        <f t="shared" si="144"/>
        <v>0.3053311953075189</v>
      </c>
      <c r="BY172" s="78"/>
      <c r="BZ172" s="78"/>
      <c r="CA172" s="78"/>
      <c r="CB172" s="78"/>
      <c r="CC172" s="78"/>
      <c r="CD172" s="78"/>
      <c r="CE172" s="78"/>
      <c r="CF172" s="78"/>
      <c r="CG172" s="78"/>
      <c r="CH172" s="78"/>
      <c r="CI172" s="78"/>
      <c r="CJ172" s="78"/>
      <c r="CK172" s="78"/>
      <c r="CL172" s="78"/>
      <c r="CM172" s="78"/>
      <c r="CN172" s="78"/>
      <c r="CO172" s="78"/>
      <c r="CP172" s="78"/>
      <c r="CQ172" s="78"/>
      <c r="CR172" s="78"/>
      <c r="CS172" s="78"/>
      <c r="CT172" s="78"/>
      <c r="CU172" s="78"/>
      <c r="CV172" s="78"/>
      <c r="CW172" s="78"/>
      <c r="CX172" s="78"/>
      <c r="CY172" s="78"/>
      <c r="CZ172" s="78"/>
      <c r="DA172" s="78"/>
      <c r="DB172" s="78"/>
      <c r="DC172" s="78"/>
      <c r="DD172" s="78"/>
      <c r="DE172" s="78"/>
      <c r="DF172" s="78"/>
      <c r="DG172" s="78"/>
      <c r="DH172" s="78"/>
      <c r="DI172" s="78"/>
      <c r="DJ172" s="78"/>
      <c r="DK172" s="78"/>
      <c r="DL172" s="78"/>
      <c r="DM172" s="78"/>
      <c r="DN172" s="78"/>
      <c r="DO172" s="78"/>
      <c r="DP172" s="78"/>
      <c r="DQ172" s="78"/>
      <c r="DR172" s="78"/>
      <c r="DS172" s="78"/>
      <c r="DT172" s="78"/>
      <c r="DU172" s="78"/>
      <c r="DV172" s="78"/>
      <c r="DW172" s="78"/>
      <c r="DX172" s="78"/>
      <c r="DY172" s="78"/>
      <c r="DZ172" s="78"/>
      <c r="EA172" s="78"/>
      <c r="EB172" s="78"/>
      <c r="EC172" s="78"/>
      <c r="ED172" s="78"/>
      <c r="EE172" s="78"/>
      <c r="EF172" s="78"/>
      <c r="EG172" s="78"/>
      <c r="EH172" s="78"/>
      <c r="EI172" s="78"/>
      <c r="EJ172" s="78"/>
    </row>
    <row r="173" spans="1:140" s="113" customFormat="1" x14ac:dyDescent="0.25">
      <c r="A173" s="80" t="s">
        <v>582</v>
      </c>
      <c r="B173" s="120">
        <v>170</v>
      </c>
      <c r="C173" s="81" t="s">
        <v>630</v>
      </c>
      <c r="D173" s="81" t="s">
        <v>417</v>
      </c>
      <c r="E173" s="82">
        <v>0</v>
      </c>
      <c r="F173" s="82">
        <v>0</v>
      </c>
      <c r="G173" s="82">
        <v>0</v>
      </c>
      <c r="H173" s="83">
        <v>0</v>
      </c>
      <c r="I173" s="83">
        <v>0</v>
      </c>
      <c r="J173" s="83">
        <v>0</v>
      </c>
      <c r="K173" s="84">
        <v>0</v>
      </c>
      <c r="L173" s="83">
        <f t="shared" si="145"/>
        <v>0</v>
      </c>
      <c r="M173" s="83">
        <f t="shared" si="146"/>
        <v>0</v>
      </c>
      <c r="N173" s="83">
        <v>0</v>
      </c>
      <c r="O173" s="83">
        <v>0</v>
      </c>
      <c r="P173" s="83">
        <v>0</v>
      </c>
      <c r="Q173" s="83">
        <v>0</v>
      </c>
      <c r="R173" s="83">
        <v>0</v>
      </c>
      <c r="S173" s="83">
        <v>0</v>
      </c>
      <c r="T173" s="83">
        <v>0</v>
      </c>
      <c r="U173" s="83">
        <v>0</v>
      </c>
      <c r="V173" s="83">
        <v>0</v>
      </c>
      <c r="W173" s="83">
        <v>0</v>
      </c>
      <c r="X173" s="83">
        <v>0</v>
      </c>
      <c r="Y173" s="83">
        <v>0</v>
      </c>
      <c r="Z173" s="83">
        <v>0</v>
      </c>
      <c r="AA173" s="83">
        <v>0</v>
      </c>
      <c r="AB173" s="83">
        <v>0</v>
      </c>
      <c r="AC173" s="83">
        <v>0</v>
      </c>
      <c r="AD173" s="83">
        <v>0</v>
      </c>
      <c r="AE173" s="84">
        <v>0</v>
      </c>
      <c r="AF173" s="83">
        <f t="shared" si="161"/>
        <v>0</v>
      </c>
      <c r="AG173" s="83">
        <f t="shared" si="147"/>
        <v>0</v>
      </c>
      <c r="AH173" s="83">
        <f t="shared" si="148"/>
        <v>0</v>
      </c>
      <c r="AI173" s="84">
        <v>0</v>
      </c>
      <c r="AJ173" s="83">
        <f t="shared" si="149"/>
        <v>0</v>
      </c>
      <c r="AK173" s="83">
        <f t="shared" si="150"/>
        <v>0</v>
      </c>
      <c r="AL173" s="83">
        <f t="shared" si="151"/>
        <v>0</v>
      </c>
      <c r="AM173" s="84">
        <v>0</v>
      </c>
      <c r="AN173" s="83">
        <f t="shared" si="127"/>
        <v>0</v>
      </c>
      <c r="AO173" s="83">
        <f t="shared" si="128"/>
        <v>0</v>
      </c>
      <c r="AP173" s="83">
        <f t="shared" si="129"/>
        <v>0</v>
      </c>
      <c r="AQ173" s="84">
        <v>0</v>
      </c>
      <c r="AR173" s="83">
        <f t="shared" si="152"/>
        <v>0</v>
      </c>
      <c r="AS173" s="83">
        <f t="shared" si="153"/>
        <v>0</v>
      </c>
      <c r="AT173" s="83">
        <f t="shared" si="154"/>
        <v>0</v>
      </c>
      <c r="AU173" s="83">
        <v>0</v>
      </c>
      <c r="AV173" s="83">
        <v>0</v>
      </c>
      <c r="AW173" s="83">
        <v>0</v>
      </c>
      <c r="AX173" s="84">
        <v>0</v>
      </c>
      <c r="AY173" s="83">
        <f t="shared" si="130"/>
        <v>0</v>
      </c>
      <c r="AZ173" s="83">
        <f t="shared" si="131"/>
        <v>0</v>
      </c>
      <c r="BA173" s="83">
        <f t="shared" si="132"/>
        <v>0</v>
      </c>
      <c r="BB173" s="83">
        <v>0</v>
      </c>
      <c r="BC173" s="83">
        <f t="shared" si="133"/>
        <v>0</v>
      </c>
      <c r="BD173" s="83">
        <f t="shared" si="134"/>
        <v>0</v>
      </c>
      <c r="BE173" s="83">
        <f t="shared" si="135"/>
        <v>0</v>
      </c>
      <c r="BF173" s="84">
        <v>0</v>
      </c>
      <c r="BG173" s="83">
        <f t="shared" si="155"/>
        <v>0</v>
      </c>
      <c r="BH173" s="83">
        <f t="shared" si="156"/>
        <v>0</v>
      </c>
      <c r="BI173" s="83">
        <f t="shared" si="157"/>
        <v>0</v>
      </c>
      <c r="BJ173" s="84">
        <v>0</v>
      </c>
      <c r="BK173" s="83">
        <f t="shared" si="158"/>
        <v>0</v>
      </c>
      <c r="BL173" s="83">
        <f t="shared" si="159"/>
        <v>0</v>
      </c>
      <c r="BM173" s="83">
        <f t="shared" si="160"/>
        <v>0</v>
      </c>
      <c r="BN173" s="83">
        <f t="shared" si="136"/>
        <v>0</v>
      </c>
      <c r="BO173" s="83">
        <f t="shared" si="137"/>
        <v>0</v>
      </c>
      <c r="BP173" s="83">
        <f t="shared" si="138"/>
        <v>0</v>
      </c>
      <c r="BQ173" s="83">
        <f t="shared" si="139"/>
        <v>0</v>
      </c>
      <c r="BR173" s="85"/>
      <c r="BS173" s="83">
        <f t="shared" si="140"/>
        <v>0</v>
      </c>
      <c r="BT173" s="83">
        <f t="shared" si="141"/>
        <v>0</v>
      </c>
      <c r="BU173" s="83"/>
      <c r="BV173" s="86">
        <f t="shared" si="142"/>
        <v>0</v>
      </c>
      <c r="BW173" s="86">
        <f t="shared" si="143"/>
        <v>0</v>
      </c>
      <c r="BX173" s="86">
        <f t="shared" si="144"/>
        <v>0</v>
      </c>
      <c r="BY173" s="78"/>
      <c r="BZ173" s="78"/>
      <c r="CA173" s="78"/>
      <c r="CB173" s="78"/>
      <c r="CC173" s="78"/>
      <c r="CD173" s="78"/>
      <c r="CE173" s="78"/>
      <c r="CF173" s="78"/>
      <c r="CG173" s="78"/>
      <c r="CH173" s="78"/>
      <c r="CI173" s="78"/>
      <c r="CJ173" s="78"/>
      <c r="CK173" s="78"/>
      <c r="CL173" s="78"/>
      <c r="CM173" s="78"/>
      <c r="CN173" s="78"/>
      <c r="CO173" s="78"/>
      <c r="CP173" s="78"/>
      <c r="CQ173" s="78"/>
      <c r="CR173" s="78"/>
      <c r="CS173" s="78"/>
      <c r="CT173" s="78"/>
      <c r="CU173" s="78"/>
      <c r="CV173" s="78"/>
      <c r="CW173" s="78"/>
      <c r="CX173" s="78"/>
      <c r="CY173" s="78"/>
      <c r="CZ173" s="78"/>
      <c r="DA173" s="78"/>
      <c r="DB173" s="78"/>
      <c r="DC173" s="78"/>
      <c r="DD173" s="78"/>
      <c r="DE173" s="78"/>
      <c r="DF173" s="78"/>
      <c r="DG173" s="78"/>
      <c r="DH173" s="78"/>
      <c r="DI173" s="78"/>
      <c r="DJ173" s="78"/>
      <c r="DK173" s="78"/>
      <c r="DL173" s="78"/>
      <c r="DM173" s="78"/>
      <c r="DN173" s="78"/>
      <c r="DO173" s="78"/>
      <c r="DP173" s="78"/>
      <c r="DQ173" s="78"/>
      <c r="DR173" s="78"/>
      <c r="DS173" s="78"/>
      <c r="DT173" s="78"/>
      <c r="DU173" s="78"/>
      <c r="DV173" s="78"/>
      <c r="DW173" s="78"/>
      <c r="DX173" s="78"/>
      <c r="DY173" s="78"/>
      <c r="DZ173" s="78"/>
      <c r="EA173" s="78"/>
      <c r="EB173" s="78"/>
      <c r="EC173" s="78"/>
      <c r="ED173" s="78"/>
      <c r="EE173" s="78"/>
      <c r="EF173" s="78"/>
      <c r="EG173" s="78"/>
      <c r="EH173" s="78"/>
      <c r="EI173" s="78"/>
      <c r="EJ173" s="78"/>
    </row>
    <row r="174" spans="1:140" s="113" customFormat="1" x14ac:dyDescent="0.25">
      <c r="A174" s="87"/>
      <c r="B174" s="109">
        <v>171</v>
      </c>
      <c r="C174" s="90" t="s">
        <v>369</v>
      </c>
      <c r="D174" s="90" t="s">
        <v>148</v>
      </c>
      <c r="E174" s="91">
        <v>0</v>
      </c>
      <c r="F174" s="91">
        <v>0.2</v>
      </c>
      <c r="G174" s="91">
        <v>0</v>
      </c>
      <c r="H174" s="92">
        <v>5.2</v>
      </c>
      <c r="I174" s="92">
        <v>0</v>
      </c>
      <c r="J174" s="92">
        <v>0</v>
      </c>
      <c r="K174" s="93">
        <v>0</v>
      </c>
      <c r="L174" s="92">
        <f t="shared" si="145"/>
        <v>0</v>
      </c>
      <c r="M174" s="92">
        <f t="shared" si="146"/>
        <v>0</v>
      </c>
      <c r="N174" s="92">
        <v>0</v>
      </c>
      <c r="O174" s="92">
        <v>188</v>
      </c>
      <c r="P174" s="92">
        <v>0</v>
      </c>
      <c r="Q174" s="92">
        <v>65.599999999999994</v>
      </c>
      <c r="R174" s="92">
        <v>0</v>
      </c>
      <c r="S174" s="92">
        <v>0.8</v>
      </c>
      <c r="T174" s="92">
        <v>0</v>
      </c>
      <c r="U174" s="92">
        <v>0</v>
      </c>
      <c r="V174" s="92">
        <v>0.7</v>
      </c>
      <c r="W174" s="92">
        <v>24</v>
      </c>
      <c r="X174" s="92">
        <v>0</v>
      </c>
      <c r="Y174" s="92">
        <v>0</v>
      </c>
      <c r="Z174" s="92">
        <v>0</v>
      </c>
      <c r="AA174" s="92">
        <v>0</v>
      </c>
      <c r="AB174" s="92">
        <v>0</v>
      </c>
      <c r="AC174" s="92">
        <v>0</v>
      </c>
      <c r="AD174" s="92">
        <v>0</v>
      </c>
      <c r="AE174" s="93">
        <v>10.8</v>
      </c>
      <c r="AF174" s="92">
        <f t="shared" si="161"/>
        <v>0</v>
      </c>
      <c r="AG174" s="92">
        <f t="shared" si="147"/>
        <v>0</v>
      </c>
      <c r="AH174" s="92">
        <f t="shared" si="148"/>
        <v>10.8</v>
      </c>
      <c r="AI174" s="93">
        <v>0</v>
      </c>
      <c r="AJ174" s="92">
        <f t="shared" si="149"/>
        <v>0</v>
      </c>
      <c r="AK174" s="92">
        <f t="shared" si="150"/>
        <v>0</v>
      </c>
      <c r="AL174" s="92">
        <f t="shared" si="151"/>
        <v>0</v>
      </c>
      <c r="AM174" s="93">
        <v>0.3</v>
      </c>
      <c r="AN174" s="92">
        <f t="shared" si="127"/>
        <v>0</v>
      </c>
      <c r="AO174" s="92">
        <f t="shared" si="128"/>
        <v>0.16500000000000001</v>
      </c>
      <c r="AP174" s="92">
        <f t="shared" si="129"/>
        <v>0.13500000000000001</v>
      </c>
      <c r="AQ174" s="93">
        <v>0</v>
      </c>
      <c r="AR174" s="92">
        <f t="shared" si="152"/>
        <v>0</v>
      </c>
      <c r="AS174" s="92">
        <f t="shared" si="153"/>
        <v>0</v>
      </c>
      <c r="AT174" s="92">
        <f t="shared" si="154"/>
        <v>0</v>
      </c>
      <c r="AU174" s="92">
        <v>0</v>
      </c>
      <c r="AV174" s="92">
        <v>0</v>
      </c>
      <c r="AW174" s="92">
        <v>0</v>
      </c>
      <c r="AX174" s="93">
        <v>0</v>
      </c>
      <c r="AY174" s="92">
        <f t="shared" si="130"/>
        <v>0</v>
      </c>
      <c r="AZ174" s="92">
        <f t="shared" si="131"/>
        <v>0</v>
      </c>
      <c r="BA174" s="92">
        <f t="shared" si="132"/>
        <v>0</v>
      </c>
      <c r="BB174" s="92">
        <v>0</v>
      </c>
      <c r="BC174" s="74">
        <f t="shared" si="133"/>
        <v>0</v>
      </c>
      <c r="BD174" s="74">
        <f t="shared" si="134"/>
        <v>0</v>
      </c>
      <c r="BE174" s="74">
        <f t="shared" si="135"/>
        <v>0</v>
      </c>
      <c r="BF174" s="93">
        <v>3.8</v>
      </c>
      <c r="BG174" s="92">
        <f t="shared" si="155"/>
        <v>0</v>
      </c>
      <c r="BH174" s="92">
        <f t="shared" si="156"/>
        <v>2.09</v>
      </c>
      <c r="BI174" s="92">
        <f t="shared" si="157"/>
        <v>1.71</v>
      </c>
      <c r="BJ174" s="93">
        <v>1.7618098845951069</v>
      </c>
      <c r="BK174" s="92">
        <f t="shared" si="158"/>
        <v>0</v>
      </c>
      <c r="BL174" s="92">
        <f t="shared" si="159"/>
        <v>0.96899543652730891</v>
      </c>
      <c r="BM174" s="92">
        <f t="shared" si="160"/>
        <v>0.79281444806779811</v>
      </c>
      <c r="BN174" s="74">
        <f t="shared" si="136"/>
        <v>0</v>
      </c>
      <c r="BO174" s="74">
        <f t="shared" si="137"/>
        <v>282.32399543652735</v>
      </c>
      <c r="BP174" s="74">
        <f t="shared" si="138"/>
        <v>18.837814448067803</v>
      </c>
      <c r="BQ174" s="92">
        <f t="shared" si="139"/>
        <v>301.16180988459519</v>
      </c>
      <c r="BR174" s="94"/>
      <c r="BS174" s="92">
        <f t="shared" si="140"/>
        <v>301.16180988459513</v>
      </c>
      <c r="BT174" s="92">
        <f t="shared" si="141"/>
        <v>0</v>
      </c>
      <c r="BU174" s="92"/>
      <c r="BV174" s="95">
        <f t="shared" si="142"/>
        <v>0</v>
      </c>
      <c r="BW174" s="95">
        <f t="shared" si="143"/>
        <v>0.93744952437599427</v>
      </c>
      <c r="BX174" s="95">
        <f t="shared" si="144"/>
        <v>6.2550475624005675E-2</v>
      </c>
      <c r="BY174" s="78"/>
      <c r="BZ174" s="78"/>
      <c r="CA174" s="78"/>
      <c r="CB174" s="78"/>
      <c r="CC174" s="78"/>
      <c r="CD174" s="78"/>
      <c r="CE174" s="78"/>
      <c r="CF174" s="78"/>
      <c r="CG174" s="78"/>
      <c r="CH174" s="78"/>
      <c r="CI174" s="78"/>
      <c r="CJ174" s="78"/>
      <c r="CK174" s="78"/>
      <c r="CL174" s="78"/>
      <c r="CM174" s="78"/>
      <c r="CN174" s="78"/>
      <c r="CO174" s="78"/>
      <c r="CP174" s="78"/>
      <c r="CQ174" s="78"/>
      <c r="CR174" s="78"/>
      <c r="CS174" s="78"/>
      <c r="CT174" s="78"/>
      <c r="CU174" s="78"/>
      <c r="CV174" s="78"/>
      <c r="CW174" s="78"/>
      <c r="CX174" s="78"/>
      <c r="CY174" s="78"/>
      <c r="CZ174" s="78"/>
      <c r="DA174" s="78"/>
      <c r="DB174" s="78"/>
      <c r="DC174" s="78"/>
      <c r="DD174" s="78"/>
      <c r="DE174" s="78"/>
      <c r="DF174" s="78"/>
      <c r="DG174" s="78"/>
      <c r="DH174" s="78"/>
      <c r="DI174" s="78"/>
      <c r="DJ174" s="78"/>
      <c r="DK174" s="78"/>
      <c r="DL174" s="78"/>
      <c r="DM174" s="78"/>
      <c r="DN174" s="78"/>
      <c r="DO174" s="78"/>
      <c r="DP174" s="78"/>
      <c r="DQ174" s="78"/>
      <c r="DR174" s="78"/>
      <c r="DS174" s="78"/>
      <c r="DT174" s="78"/>
      <c r="DU174" s="78"/>
      <c r="DV174" s="78"/>
      <c r="DW174" s="78"/>
      <c r="DX174" s="78"/>
      <c r="DY174" s="78"/>
      <c r="DZ174" s="78"/>
      <c r="EA174" s="78"/>
      <c r="EB174" s="78"/>
      <c r="EC174" s="78"/>
      <c r="ED174" s="78"/>
      <c r="EE174" s="78"/>
      <c r="EF174" s="78"/>
      <c r="EG174" s="78"/>
      <c r="EH174" s="78"/>
      <c r="EI174" s="78"/>
      <c r="EJ174" s="78"/>
    </row>
    <row r="175" spans="1:140" x14ac:dyDescent="0.25">
      <c r="A175" s="87"/>
      <c r="B175" s="119">
        <v>172</v>
      </c>
      <c r="C175" s="88" t="s">
        <v>418</v>
      </c>
      <c r="D175" s="88" t="s">
        <v>150</v>
      </c>
      <c r="E175" s="73">
        <v>0</v>
      </c>
      <c r="F175" s="73">
        <v>1.3</v>
      </c>
      <c r="G175" s="73">
        <v>0</v>
      </c>
      <c r="H175" s="74">
        <v>0</v>
      </c>
      <c r="I175" s="74">
        <v>0</v>
      </c>
      <c r="J175" s="74">
        <v>0</v>
      </c>
      <c r="K175" s="75">
        <v>0</v>
      </c>
      <c r="L175" s="74">
        <f t="shared" si="145"/>
        <v>0</v>
      </c>
      <c r="M175" s="74">
        <f t="shared" si="146"/>
        <v>0</v>
      </c>
      <c r="N175" s="74">
        <v>0</v>
      </c>
      <c r="O175" s="74">
        <v>41</v>
      </c>
      <c r="P175" s="74">
        <v>0</v>
      </c>
      <c r="Q175" s="74">
        <v>0</v>
      </c>
      <c r="R175" s="74">
        <v>0</v>
      </c>
      <c r="S175" s="74">
        <v>0</v>
      </c>
      <c r="T175" s="74">
        <v>0</v>
      </c>
      <c r="U175" s="74">
        <v>0</v>
      </c>
      <c r="V175" s="74">
        <v>0</v>
      </c>
      <c r="W175" s="74">
        <v>5.0999999999999996</v>
      </c>
      <c r="X175" s="74">
        <v>0</v>
      </c>
      <c r="Y175" s="74">
        <v>0</v>
      </c>
      <c r="Z175" s="74">
        <v>0</v>
      </c>
      <c r="AA175" s="74">
        <v>0</v>
      </c>
      <c r="AB175" s="74">
        <v>0</v>
      </c>
      <c r="AC175" s="74">
        <v>0</v>
      </c>
      <c r="AD175" s="74">
        <v>0</v>
      </c>
      <c r="AE175" s="75">
        <v>0</v>
      </c>
      <c r="AF175" s="74">
        <f t="shared" si="161"/>
        <v>0</v>
      </c>
      <c r="AG175" s="74">
        <f t="shared" si="147"/>
        <v>0</v>
      </c>
      <c r="AH175" s="74">
        <f t="shared" si="148"/>
        <v>0</v>
      </c>
      <c r="AI175" s="75">
        <v>0</v>
      </c>
      <c r="AJ175" s="74">
        <f t="shared" si="149"/>
        <v>0</v>
      </c>
      <c r="AK175" s="74">
        <f t="shared" si="150"/>
        <v>0</v>
      </c>
      <c r="AL175" s="74">
        <f t="shared" si="151"/>
        <v>0</v>
      </c>
      <c r="AM175" s="75">
        <v>0</v>
      </c>
      <c r="AN175" s="74">
        <f t="shared" si="127"/>
        <v>0</v>
      </c>
      <c r="AO175" s="74">
        <f t="shared" si="128"/>
        <v>0</v>
      </c>
      <c r="AP175" s="74">
        <f t="shared" si="129"/>
        <v>0</v>
      </c>
      <c r="AQ175" s="75">
        <v>0</v>
      </c>
      <c r="AR175" s="74">
        <f t="shared" si="152"/>
        <v>0</v>
      </c>
      <c r="AS175" s="74">
        <f t="shared" si="153"/>
        <v>0</v>
      </c>
      <c r="AT175" s="74">
        <f t="shared" si="154"/>
        <v>0</v>
      </c>
      <c r="AU175" s="74">
        <v>0</v>
      </c>
      <c r="AV175" s="74">
        <v>0</v>
      </c>
      <c r="AW175" s="74">
        <v>0</v>
      </c>
      <c r="AX175" s="75">
        <v>0</v>
      </c>
      <c r="AY175" s="74">
        <f t="shared" si="130"/>
        <v>0</v>
      </c>
      <c r="AZ175" s="74">
        <f t="shared" si="131"/>
        <v>0</v>
      </c>
      <c r="BA175" s="74">
        <f t="shared" si="132"/>
        <v>0</v>
      </c>
      <c r="BB175" s="74">
        <v>0</v>
      </c>
      <c r="BC175" s="74">
        <f t="shared" si="133"/>
        <v>0</v>
      </c>
      <c r="BD175" s="74">
        <f t="shared" si="134"/>
        <v>0</v>
      </c>
      <c r="BE175" s="74">
        <f t="shared" si="135"/>
        <v>0</v>
      </c>
      <c r="BF175" s="75">
        <v>2.14</v>
      </c>
      <c r="BG175" s="74">
        <f t="shared" si="155"/>
        <v>0</v>
      </c>
      <c r="BH175" s="74">
        <f t="shared" si="156"/>
        <v>1.1770000000000003</v>
      </c>
      <c r="BI175" s="74">
        <f t="shared" si="157"/>
        <v>0.96300000000000008</v>
      </c>
      <c r="BJ175" s="75">
        <v>0</v>
      </c>
      <c r="BK175" s="74">
        <f t="shared" si="158"/>
        <v>0</v>
      </c>
      <c r="BL175" s="74">
        <f t="shared" si="159"/>
        <v>0</v>
      </c>
      <c r="BM175" s="74">
        <f t="shared" si="160"/>
        <v>0</v>
      </c>
      <c r="BN175" s="74">
        <f t="shared" si="136"/>
        <v>0</v>
      </c>
      <c r="BO175" s="74">
        <f t="shared" si="137"/>
        <v>47.277000000000001</v>
      </c>
      <c r="BP175" s="74">
        <f t="shared" si="138"/>
        <v>2.2629999999999999</v>
      </c>
      <c r="BQ175" s="74">
        <f t="shared" si="139"/>
        <v>49.54</v>
      </c>
      <c r="BS175" s="74">
        <f t="shared" si="140"/>
        <v>49.54</v>
      </c>
      <c r="BT175" s="74">
        <f t="shared" si="141"/>
        <v>0</v>
      </c>
      <c r="BU175" s="74"/>
      <c r="BV175" s="77">
        <f t="shared" si="142"/>
        <v>0</v>
      </c>
      <c r="BW175" s="77">
        <f t="shared" si="143"/>
        <v>0.95431974162293098</v>
      </c>
      <c r="BX175" s="77">
        <f t="shared" si="144"/>
        <v>4.5680258377069037E-2</v>
      </c>
      <c r="BY175" s="78"/>
      <c r="BZ175" s="78"/>
      <c r="CA175" s="78"/>
      <c r="CB175" s="78"/>
      <c r="CC175" s="78"/>
      <c r="CD175" s="78"/>
      <c r="CE175" s="78"/>
      <c r="CF175" s="78"/>
      <c r="CG175" s="78"/>
      <c r="CH175" s="78"/>
      <c r="CI175" s="78"/>
      <c r="CJ175" s="78"/>
      <c r="CK175" s="78"/>
      <c r="CL175" s="78"/>
      <c r="CM175" s="78"/>
      <c r="CN175" s="78"/>
      <c r="CO175" s="78"/>
      <c r="CP175" s="78"/>
      <c r="CQ175" s="78"/>
      <c r="CR175" s="78"/>
      <c r="CS175" s="78"/>
      <c r="CT175" s="78"/>
      <c r="CU175" s="78"/>
      <c r="CV175" s="78"/>
      <c r="CW175" s="78"/>
      <c r="CX175" s="78"/>
      <c r="CY175" s="78"/>
      <c r="CZ175" s="78"/>
      <c r="DA175" s="78"/>
      <c r="DB175" s="78"/>
      <c r="DC175" s="78"/>
      <c r="DD175" s="78"/>
      <c r="DE175" s="78"/>
      <c r="DF175" s="78"/>
      <c r="DG175" s="78"/>
      <c r="DH175" s="78"/>
      <c r="DI175" s="78"/>
      <c r="DJ175" s="78"/>
      <c r="DK175" s="78"/>
      <c r="DL175" s="78"/>
      <c r="DM175" s="78"/>
      <c r="DN175" s="78"/>
      <c r="DO175" s="78"/>
      <c r="DP175" s="78"/>
      <c r="DQ175" s="78"/>
      <c r="DR175" s="78"/>
      <c r="DS175" s="78"/>
      <c r="DT175" s="78"/>
      <c r="DU175" s="78"/>
      <c r="DV175" s="78"/>
      <c r="DW175" s="78"/>
      <c r="DX175" s="78"/>
      <c r="DY175" s="78"/>
      <c r="DZ175" s="78"/>
      <c r="EA175" s="78"/>
      <c r="EB175" s="78"/>
      <c r="EC175" s="78"/>
      <c r="ED175" s="78"/>
      <c r="EE175" s="78"/>
      <c r="EF175" s="78"/>
      <c r="EG175" s="78"/>
      <c r="EH175" s="78"/>
      <c r="EI175" s="78"/>
      <c r="EJ175" s="78"/>
    </row>
    <row r="176" spans="1:140" x14ac:dyDescent="0.25">
      <c r="A176" s="72"/>
      <c r="B176" s="119">
        <v>173</v>
      </c>
      <c r="C176" s="88" t="s">
        <v>359</v>
      </c>
      <c r="D176" s="88" t="s">
        <v>151</v>
      </c>
      <c r="E176" s="73">
        <v>0</v>
      </c>
      <c r="F176" s="73">
        <v>2.08</v>
      </c>
      <c r="G176" s="73">
        <v>0</v>
      </c>
      <c r="H176" s="74">
        <v>0</v>
      </c>
      <c r="I176" s="74">
        <v>0</v>
      </c>
      <c r="J176" s="74">
        <v>0</v>
      </c>
      <c r="K176" s="75">
        <v>0</v>
      </c>
      <c r="L176" s="74">
        <f t="shared" si="145"/>
        <v>0</v>
      </c>
      <c r="M176" s="74">
        <f t="shared" si="146"/>
        <v>0</v>
      </c>
      <c r="N176" s="74">
        <v>0</v>
      </c>
      <c r="O176" s="74">
        <v>0</v>
      </c>
      <c r="P176" s="74">
        <v>9.69</v>
      </c>
      <c r="Q176" s="74">
        <v>0</v>
      </c>
      <c r="R176" s="74">
        <v>9.69</v>
      </c>
      <c r="S176" s="74">
        <v>1.0900000000000001</v>
      </c>
      <c r="T176" s="74">
        <v>0</v>
      </c>
      <c r="U176" s="74">
        <v>0</v>
      </c>
      <c r="V176" s="74">
        <v>0</v>
      </c>
      <c r="W176" s="74">
        <v>0</v>
      </c>
      <c r="X176" s="74">
        <v>0</v>
      </c>
      <c r="Y176" s="74">
        <v>0</v>
      </c>
      <c r="Z176" s="74">
        <v>0</v>
      </c>
      <c r="AA176" s="74">
        <v>0</v>
      </c>
      <c r="AB176" s="74">
        <v>0</v>
      </c>
      <c r="AC176" s="74">
        <v>0</v>
      </c>
      <c r="AD176" s="74">
        <v>0</v>
      </c>
      <c r="AE176" s="75">
        <v>1.02</v>
      </c>
      <c r="AF176" s="74">
        <f t="shared" si="161"/>
        <v>0</v>
      </c>
      <c r="AG176" s="74">
        <f t="shared" si="147"/>
        <v>0</v>
      </c>
      <c r="AH176" s="74">
        <f t="shared" si="148"/>
        <v>1.02</v>
      </c>
      <c r="AI176" s="75">
        <v>0</v>
      </c>
      <c r="AJ176" s="74">
        <f t="shared" si="149"/>
        <v>0</v>
      </c>
      <c r="AK176" s="74">
        <f t="shared" si="150"/>
        <v>0</v>
      </c>
      <c r="AL176" s="74">
        <f t="shared" si="151"/>
        <v>0</v>
      </c>
      <c r="AM176" s="75">
        <v>0</v>
      </c>
      <c r="AN176" s="74">
        <f t="shared" si="127"/>
        <v>0</v>
      </c>
      <c r="AO176" s="74">
        <f t="shared" si="128"/>
        <v>0</v>
      </c>
      <c r="AP176" s="74">
        <f t="shared" si="129"/>
        <v>0</v>
      </c>
      <c r="AQ176" s="75">
        <v>0</v>
      </c>
      <c r="AR176" s="74">
        <f t="shared" si="152"/>
        <v>0</v>
      </c>
      <c r="AS176" s="74">
        <f t="shared" si="153"/>
        <v>0</v>
      </c>
      <c r="AT176" s="74">
        <f t="shared" si="154"/>
        <v>0</v>
      </c>
      <c r="AU176" s="74">
        <v>0</v>
      </c>
      <c r="AV176" s="74">
        <v>0</v>
      </c>
      <c r="AW176" s="74">
        <v>0</v>
      </c>
      <c r="AX176" s="75">
        <v>0</v>
      </c>
      <c r="AY176" s="74">
        <f t="shared" si="130"/>
        <v>0</v>
      </c>
      <c r="AZ176" s="74">
        <f t="shared" si="131"/>
        <v>0</v>
      </c>
      <c r="BA176" s="74">
        <f t="shared" si="132"/>
        <v>0</v>
      </c>
      <c r="BB176" s="74">
        <v>0</v>
      </c>
      <c r="BC176" s="74">
        <f t="shared" si="133"/>
        <v>0</v>
      </c>
      <c r="BD176" s="74">
        <f t="shared" si="134"/>
        <v>0</v>
      </c>
      <c r="BE176" s="74">
        <f t="shared" si="135"/>
        <v>0</v>
      </c>
      <c r="BF176" s="75">
        <v>0.56000000000000005</v>
      </c>
      <c r="BG176" s="74">
        <f t="shared" si="155"/>
        <v>0</v>
      </c>
      <c r="BH176" s="74">
        <f t="shared" si="156"/>
        <v>0.30800000000000005</v>
      </c>
      <c r="BI176" s="74">
        <f t="shared" si="157"/>
        <v>0.25200000000000006</v>
      </c>
      <c r="BJ176" s="75">
        <v>0</v>
      </c>
      <c r="BK176" s="74">
        <f t="shared" si="158"/>
        <v>0</v>
      </c>
      <c r="BL176" s="74">
        <f t="shared" si="159"/>
        <v>0</v>
      </c>
      <c r="BM176" s="74">
        <f t="shared" si="160"/>
        <v>0</v>
      </c>
      <c r="BN176" s="74">
        <f t="shared" si="136"/>
        <v>0</v>
      </c>
      <c r="BO176" s="74">
        <f t="shared" si="137"/>
        <v>20.777999999999999</v>
      </c>
      <c r="BP176" s="74">
        <f t="shared" si="138"/>
        <v>3.3520000000000003</v>
      </c>
      <c r="BQ176" s="74">
        <f t="shared" si="139"/>
        <v>24.13</v>
      </c>
      <c r="BS176" s="74">
        <f t="shared" si="140"/>
        <v>24.13</v>
      </c>
      <c r="BT176" s="74">
        <f t="shared" si="141"/>
        <v>0</v>
      </c>
      <c r="BU176" s="74"/>
      <c r="BV176" s="77">
        <f t="shared" si="142"/>
        <v>0</v>
      </c>
      <c r="BW176" s="77">
        <f t="shared" si="143"/>
        <v>0.86108578532946534</v>
      </c>
      <c r="BX176" s="77">
        <f t="shared" si="144"/>
        <v>0.13891421467053464</v>
      </c>
      <c r="BY176" s="78"/>
      <c r="BZ176" s="78"/>
      <c r="CA176" s="78"/>
      <c r="CB176" s="78"/>
      <c r="CC176" s="78"/>
      <c r="CD176" s="78"/>
      <c r="CE176" s="78"/>
      <c r="CF176" s="78"/>
      <c r="CG176" s="78"/>
      <c r="CH176" s="78"/>
      <c r="CI176" s="78"/>
      <c r="CJ176" s="78"/>
      <c r="CK176" s="78"/>
      <c r="CL176" s="78"/>
      <c r="CM176" s="78"/>
      <c r="CN176" s="78"/>
      <c r="CO176" s="78"/>
      <c r="CP176" s="78"/>
      <c r="CQ176" s="78"/>
      <c r="CR176" s="78"/>
      <c r="CS176" s="78"/>
      <c r="CT176" s="78"/>
      <c r="CU176" s="78"/>
      <c r="CV176" s="78"/>
      <c r="CW176" s="78"/>
      <c r="CX176" s="78"/>
      <c r="CY176" s="78"/>
      <c r="CZ176" s="78"/>
      <c r="DA176" s="78"/>
      <c r="DB176" s="78"/>
      <c r="DC176" s="78"/>
      <c r="DD176" s="78"/>
      <c r="DE176" s="78"/>
      <c r="DF176" s="78"/>
      <c r="DG176" s="78"/>
      <c r="DH176" s="78"/>
      <c r="DI176" s="78"/>
      <c r="DJ176" s="78"/>
      <c r="DK176" s="78"/>
      <c r="DL176" s="78"/>
      <c r="DM176" s="78"/>
      <c r="DN176" s="78"/>
      <c r="DO176" s="78"/>
      <c r="DP176" s="78"/>
      <c r="DQ176" s="78"/>
      <c r="DR176" s="78"/>
      <c r="DS176" s="78"/>
      <c r="DT176" s="78"/>
      <c r="DU176" s="78"/>
      <c r="DV176" s="78"/>
      <c r="DW176" s="78"/>
      <c r="DX176" s="78"/>
      <c r="DY176" s="78"/>
      <c r="DZ176" s="78"/>
      <c r="EA176" s="78"/>
      <c r="EB176" s="78"/>
      <c r="EC176" s="78"/>
      <c r="ED176" s="78"/>
      <c r="EE176" s="78"/>
      <c r="EF176" s="78"/>
      <c r="EG176" s="78"/>
      <c r="EH176" s="78"/>
      <c r="EI176" s="78"/>
      <c r="EJ176" s="78"/>
    </row>
    <row r="177" spans="1:140" x14ac:dyDescent="0.25">
      <c r="A177" s="87"/>
      <c r="B177" s="109">
        <v>174</v>
      </c>
      <c r="C177" s="90" t="s">
        <v>419</v>
      </c>
      <c r="D177" s="90" t="s">
        <v>301</v>
      </c>
      <c r="E177" s="91">
        <v>0</v>
      </c>
      <c r="F177" s="91">
        <v>8.18</v>
      </c>
      <c r="G177" s="91">
        <v>0</v>
      </c>
      <c r="H177" s="92">
        <v>0</v>
      </c>
      <c r="I177" s="92">
        <v>0</v>
      </c>
      <c r="J177" s="92">
        <v>0</v>
      </c>
      <c r="K177" s="93">
        <v>216</v>
      </c>
      <c r="L177" s="92">
        <f t="shared" ref="L177:L208" si="162">0.55*K177</f>
        <v>118.80000000000001</v>
      </c>
      <c r="M177" s="92">
        <f t="shared" ref="M177:M213" si="163">0.45*K177</f>
        <v>97.2</v>
      </c>
      <c r="N177" s="92">
        <v>0</v>
      </c>
      <c r="O177" s="92">
        <v>15.7</v>
      </c>
      <c r="P177" s="92">
        <v>0</v>
      </c>
      <c r="Q177" s="92">
        <v>0</v>
      </c>
      <c r="R177" s="92">
        <v>0</v>
      </c>
      <c r="S177" s="92">
        <v>28</v>
      </c>
      <c r="T177" s="92">
        <v>0</v>
      </c>
      <c r="U177" s="92">
        <v>0</v>
      </c>
      <c r="V177" s="92">
        <v>0</v>
      </c>
      <c r="W177" s="92">
        <v>0</v>
      </c>
      <c r="X177" s="92">
        <v>0</v>
      </c>
      <c r="Y177" s="92">
        <v>0</v>
      </c>
      <c r="Z177" s="92">
        <v>0</v>
      </c>
      <c r="AA177" s="92">
        <v>0</v>
      </c>
      <c r="AB177" s="92">
        <v>0</v>
      </c>
      <c r="AC177" s="92">
        <v>7.4399999999999995</v>
      </c>
      <c r="AD177" s="92">
        <v>0</v>
      </c>
      <c r="AE177" s="93">
        <v>19.559999999999999</v>
      </c>
      <c r="AF177" s="92">
        <f t="shared" si="161"/>
        <v>0</v>
      </c>
      <c r="AG177" s="92">
        <f t="shared" ref="AG177:AG192" si="164">0*AE177</f>
        <v>0</v>
      </c>
      <c r="AH177" s="92">
        <f t="shared" ref="AH177:AH192" si="165">1*AE177</f>
        <v>19.559999999999999</v>
      </c>
      <c r="AI177" s="93">
        <v>0</v>
      </c>
      <c r="AJ177" s="92">
        <f t="shared" si="149"/>
        <v>0</v>
      </c>
      <c r="AK177" s="92">
        <f t="shared" si="150"/>
        <v>0</v>
      </c>
      <c r="AL177" s="92">
        <f t="shared" si="151"/>
        <v>0</v>
      </c>
      <c r="AM177" s="93">
        <v>9.85</v>
      </c>
      <c r="AN177" s="92">
        <f t="shared" si="127"/>
        <v>0</v>
      </c>
      <c r="AO177" s="92">
        <f t="shared" si="128"/>
        <v>5.4175000000000004</v>
      </c>
      <c r="AP177" s="92">
        <f t="shared" si="129"/>
        <v>4.4325000000000001</v>
      </c>
      <c r="AQ177" s="93">
        <v>38</v>
      </c>
      <c r="AR177" s="92">
        <f t="shared" si="152"/>
        <v>19</v>
      </c>
      <c r="AS177" s="92">
        <f t="shared" si="153"/>
        <v>9.5</v>
      </c>
      <c r="AT177" s="92">
        <f t="shared" si="154"/>
        <v>9.5</v>
      </c>
      <c r="AU177" s="92">
        <v>0</v>
      </c>
      <c r="AV177" s="92">
        <v>0</v>
      </c>
      <c r="AW177" s="92">
        <v>0</v>
      </c>
      <c r="AX177" s="93">
        <v>0</v>
      </c>
      <c r="AY177" s="92">
        <f t="shared" si="130"/>
        <v>0</v>
      </c>
      <c r="AZ177" s="92">
        <f t="shared" si="131"/>
        <v>0</v>
      </c>
      <c r="BA177" s="92">
        <f t="shared" si="132"/>
        <v>0</v>
      </c>
      <c r="BB177" s="92">
        <v>0</v>
      </c>
      <c r="BC177" s="74">
        <f t="shared" si="133"/>
        <v>0</v>
      </c>
      <c r="BD177" s="74">
        <f t="shared" si="134"/>
        <v>0</v>
      </c>
      <c r="BE177" s="74">
        <f t="shared" si="135"/>
        <v>0</v>
      </c>
      <c r="BF177" s="93">
        <v>0.76</v>
      </c>
      <c r="BG177" s="92">
        <f t="shared" si="155"/>
        <v>0</v>
      </c>
      <c r="BH177" s="92">
        <f t="shared" si="156"/>
        <v>0.41800000000000004</v>
      </c>
      <c r="BI177" s="92">
        <f t="shared" si="157"/>
        <v>0.34200000000000003</v>
      </c>
      <c r="BJ177" s="93">
        <v>2.9575359595814628</v>
      </c>
      <c r="BK177" s="92">
        <f t="shared" si="158"/>
        <v>0</v>
      </c>
      <c r="BL177" s="92">
        <f t="shared" si="159"/>
        <v>1.6266447777698045</v>
      </c>
      <c r="BM177" s="92">
        <f t="shared" si="160"/>
        <v>1.3308911818116582</v>
      </c>
      <c r="BN177" s="74">
        <f t="shared" si="136"/>
        <v>19</v>
      </c>
      <c r="BO177" s="74">
        <f t="shared" si="137"/>
        <v>179.46214477776979</v>
      </c>
      <c r="BP177" s="74">
        <f t="shared" si="138"/>
        <v>147.98539118181168</v>
      </c>
      <c r="BQ177" s="92">
        <f t="shared" si="139"/>
        <v>346.4475359595815</v>
      </c>
      <c r="BR177" s="94"/>
      <c r="BS177" s="92">
        <f t="shared" si="140"/>
        <v>346.44753595958144</v>
      </c>
      <c r="BT177" s="92">
        <f t="shared" si="141"/>
        <v>0</v>
      </c>
      <c r="BU177" s="92"/>
      <c r="BV177" s="95">
        <f t="shared" si="142"/>
        <v>5.4842358590816029E-2</v>
      </c>
      <c r="BW177" s="95">
        <f t="shared" si="143"/>
        <v>0.51800669986207337</v>
      </c>
      <c r="BX177" s="95">
        <f t="shared" si="144"/>
        <v>0.42715094154711053</v>
      </c>
      <c r="BY177" s="78"/>
      <c r="BZ177" s="78"/>
      <c r="CA177" s="78"/>
      <c r="CB177" s="78"/>
      <c r="CC177" s="78"/>
      <c r="CD177" s="78"/>
      <c r="CE177" s="78"/>
      <c r="CF177" s="78"/>
      <c r="CG177" s="78"/>
      <c r="CH177" s="78"/>
      <c r="CI177" s="78"/>
      <c r="CJ177" s="78"/>
      <c r="CK177" s="78"/>
      <c r="CL177" s="78"/>
      <c r="CM177" s="78"/>
      <c r="CN177" s="78"/>
      <c r="CO177" s="78"/>
      <c r="CP177" s="78"/>
      <c r="CQ177" s="78"/>
      <c r="CR177" s="78"/>
      <c r="CS177" s="78"/>
      <c r="CT177" s="78"/>
      <c r="CU177" s="78"/>
      <c r="CV177" s="78"/>
      <c r="CW177" s="78"/>
      <c r="CX177" s="78"/>
      <c r="CY177" s="78"/>
      <c r="CZ177" s="78"/>
      <c r="DA177" s="78"/>
      <c r="DB177" s="78"/>
      <c r="DC177" s="78"/>
      <c r="DD177" s="78"/>
      <c r="DE177" s="78"/>
      <c r="DF177" s="78"/>
      <c r="DG177" s="78"/>
      <c r="DH177" s="78"/>
      <c r="DI177" s="78"/>
      <c r="DJ177" s="78"/>
      <c r="DK177" s="78"/>
      <c r="DL177" s="78"/>
      <c r="DM177" s="78"/>
      <c r="DN177" s="78"/>
      <c r="DO177" s="78"/>
      <c r="DP177" s="78"/>
      <c r="DQ177" s="78"/>
      <c r="DR177" s="78"/>
      <c r="DS177" s="78"/>
      <c r="DT177" s="78"/>
      <c r="DU177" s="78"/>
      <c r="DV177" s="78"/>
      <c r="DW177" s="78"/>
      <c r="DX177" s="78"/>
      <c r="DY177" s="78"/>
      <c r="DZ177" s="78"/>
      <c r="EA177" s="78"/>
      <c r="EB177" s="78"/>
      <c r="EC177" s="78"/>
      <c r="ED177" s="78"/>
      <c r="EE177" s="78"/>
      <c r="EF177" s="78"/>
      <c r="EG177" s="78"/>
      <c r="EH177" s="78"/>
      <c r="EI177" s="78"/>
      <c r="EJ177" s="78"/>
    </row>
    <row r="178" spans="1:140" x14ac:dyDescent="0.25">
      <c r="A178" s="87"/>
      <c r="B178" s="119">
        <v>175</v>
      </c>
      <c r="C178" s="88" t="s">
        <v>369</v>
      </c>
      <c r="D178" s="88" t="s">
        <v>152</v>
      </c>
      <c r="E178" s="73">
        <v>0</v>
      </c>
      <c r="F178" s="73">
        <v>0.42</v>
      </c>
      <c r="G178" s="73">
        <v>0</v>
      </c>
      <c r="H178" s="74">
        <v>0</v>
      </c>
      <c r="I178" s="74">
        <v>0</v>
      </c>
      <c r="J178" s="74">
        <v>0</v>
      </c>
      <c r="K178" s="75">
        <v>0</v>
      </c>
      <c r="L178" s="74">
        <f t="shared" si="162"/>
        <v>0</v>
      </c>
      <c r="M178" s="74">
        <f t="shared" si="163"/>
        <v>0</v>
      </c>
      <c r="N178" s="74">
        <v>0</v>
      </c>
      <c r="O178" s="74">
        <v>0</v>
      </c>
      <c r="P178" s="74">
        <v>0</v>
      </c>
      <c r="Q178" s="74">
        <v>0.46</v>
      </c>
      <c r="R178" s="74">
        <v>0</v>
      </c>
      <c r="S178" s="74">
        <v>0</v>
      </c>
      <c r="T178" s="74">
        <v>0</v>
      </c>
      <c r="U178" s="74">
        <v>0</v>
      </c>
      <c r="V178" s="74">
        <v>0</v>
      </c>
      <c r="W178" s="74">
        <v>0</v>
      </c>
      <c r="X178" s="74">
        <v>0</v>
      </c>
      <c r="Y178" s="74">
        <v>0</v>
      </c>
      <c r="Z178" s="74">
        <v>0</v>
      </c>
      <c r="AA178" s="74">
        <v>0</v>
      </c>
      <c r="AB178" s="74">
        <v>0</v>
      </c>
      <c r="AC178" s="74">
        <v>0</v>
      </c>
      <c r="AD178" s="74">
        <v>0</v>
      </c>
      <c r="AE178" s="75">
        <v>0</v>
      </c>
      <c r="AF178" s="74">
        <f t="shared" si="161"/>
        <v>0</v>
      </c>
      <c r="AG178" s="74">
        <f t="shared" si="164"/>
        <v>0</v>
      </c>
      <c r="AH178" s="74">
        <f t="shared" si="165"/>
        <v>0</v>
      </c>
      <c r="AI178" s="75">
        <v>0</v>
      </c>
      <c r="AJ178" s="74">
        <f t="shared" si="149"/>
        <v>0</v>
      </c>
      <c r="AK178" s="74">
        <f t="shared" si="150"/>
        <v>0</v>
      </c>
      <c r="AL178" s="74">
        <f t="shared" si="151"/>
        <v>0</v>
      </c>
      <c r="AM178" s="75">
        <v>0</v>
      </c>
      <c r="AN178" s="74">
        <f t="shared" si="127"/>
        <v>0</v>
      </c>
      <c r="AO178" s="74">
        <f t="shared" si="128"/>
        <v>0</v>
      </c>
      <c r="AP178" s="74">
        <f t="shared" si="129"/>
        <v>0</v>
      </c>
      <c r="AQ178" s="75">
        <v>0</v>
      </c>
      <c r="AR178" s="74">
        <f t="shared" si="152"/>
        <v>0</v>
      </c>
      <c r="AS178" s="74">
        <f t="shared" si="153"/>
        <v>0</v>
      </c>
      <c r="AT178" s="74">
        <f t="shared" si="154"/>
        <v>0</v>
      </c>
      <c r="AU178" s="74">
        <v>0</v>
      </c>
      <c r="AV178" s="74">
        <v>0</v>
      </c>
      <c r="AW178" s="74">
        <v>24.705882352941178</v>
      </c>
      <c r="AX178" s="75">
        <v>0</v>
      </c>
      <c r="AY178" s="74">
        <f t="shared" si="130"/>
        <v>0</v>
      </c>
      <c r="AZ178" s="74">
        <f t="shared" si="131"/>
        <v>0</v>
      </c>
      <c r="BA178" s="74">
        <f t="shared" si="132"/>
        <v>0</v>
      </c>
      <c r="BB178" s="74">
        <v>0</v>
      </c>
      <c r="BC178" s="74">
        <f t="shared" si="133"/>
        <v>0</v>
      </c>
      <c r="BD178" s="74">
        <f t="shared" si="134"/>
        <v>0</v>
      </c>
      <c r="BE178" s="74">
        <f t="shared" si="135"/>
        <v>0</v>
      </c>
      <c r="BF178" s="75">
        <v>0.02</v>
      </c>
      <c r="BG178" s="74">
        <f t="shared" si="155"/>
        <v>0</v>
      </c>
      <c r="BH178" s="74">
        <f t="shared" si="156"/>
        <v>1.1000000000000001E-2</v>
      </c>
      <c r="BI178" s="74">
        <f t="shared" si="157"/>
        <v>9.0000000000000011E-3</v>
      </c>
      <c r="BJ178" s="75">
        <v>0</v>
      </c>
      <c r="BK178" s="74">
        <f t="shared" si="158"/>
        <v>0</v>
      </c>
      <c r="BL178" s="74">
        <f t="shared" si="159"/>
        <v>0</v>
      </c>
      <c r="BM178" s="74">
        <f t="shared" si="160"/>
        <v>0</v>
      </c>
      <c r="BN178" s="74">
        <f t="shared" si="136"/>
        <v>0</v>
      </c>
      <c r="BO178" s="74">
        <f t="shared" si="137"/>
        <v>25.176882352941178</v>
      </c>
      <c r="BP178" s="74">
        <f t="shared" si="138"/>
        <v>0.42899999999999999</v>
      </c>
      <c r="BQ178" s="74">
        <f t="shared" si="139"/>
        <v>25.605882352941176</v>
      </c>
      <c r="BS178" s="74">
        <f t="shared" si="140"/>
        <v>25.605882352941176</v>
      </c>
      <c r="BT178" s="74">
        <f t="shared" si="141"/>
        <v>0</v>
      </c>
      <c r="BU178" s="74"/>
      <c r="BV178" s="77">
        <f t="shared" si="142"/>
        <v>0</v>
      </c>
      <c r="BW178" s="77">
        <f t="shared" si="143"/>
        <v>0.98324603721571335</v>
      </c>
      <c r="BX178" s="77">
        <f t="shared" si="144"/>
        <v>1.6753962784286699E-2</v>
      </c>
      <c r="BY178" s="78"/>
      <c r="BZ178" s="78"/>
      <c r="CA178" s="78"/>
      <c r="CB178" s="78"/>
      <c r="CC178" s="78"/>
      <c r="CD178" s="78"/>
      <c r="CE178" s="78"/>
      <c r="CF178" s="78"/>
      <c r="CG178" s="78"/>
      <c r="CH178" s="78"/>
      <c r="CI178" s="78"/>
      <c r="CJ178" s="78"/>
      <c r="CK178" s="78"/>
      <c r="CL178" s="78"/>
      <c r="CM178" s="78"/>
      <c r="CN178" s="78"/>
      <c r="CO178" s="78"/>
      <c r="CP178" s="78"/>
      <c r="CQ178" s="78"/>
      <c r="CR178" s="78"/>
      <c r="CS178" s="78"/>
      <c r="CT178" s="78"/>
      <c r="CU178" s="78"/>
      <c r="CV178" s="78"/>
      <c r="CW178" s="78"/>
      <c r="CX178" s="78"/>
      <c r="CY178" s="78"/>
      <c r="CZ178" s="78"/>
      <c r="DA178" s="78"/>
      <c r="DB178" s="78"/>
      <c r="DC178" s="78"/>
      <c r="DD178" s="78"/>
      <c r="DE178" s="78"/>
      <c r="DF178" s="78"/>
      <c r="DG178" s="78"/>
      <c r="DH178" s="78"/>
      <c r="DI178" s="78"/>
      <c r="DJ178" s="78"/>
      <c r="DK178" s="78"/>
      <c r="DL178" s="78"/>
      <c r="DM178" s="78"/>
      <c r="DN178" s="78"/>
      <c r="DO178" s="78"/>
      <c r="DP178" s="78"/>
      <c r="DQ178" s="78"/>
      <c r="DR178" s="78"/>
      <c r="DS178" s="78"/>
      <c r="DT178" s="78"/>
      <c r="DU178" s="78"/>
      <c r="DV178" s="78"/>
      <c r="DW178" s="78"/>
      <c r="DX178" s="78"/>
      <c r="DY178" s="78"/>
      <c r="DZ178" s="78"/>
      <c r="EA178" s="78"/>
      <c r="EB178" s="78"/>
      <c r="EC178" s="78"/>
      <c r="ED178" s="78"/>
      <c r="EE178" s="78"/>
      <c r="EF178" s="78"/>
      <c r="EG178" s="78"/>
      <c r="EH178" s="78"/>
      <c r="EI178" s="78"/>
      <c r="EJ178" s="78"/>
    </row>
    <row r="179" spans="1:140" x14ac:dyDescent="0.25">
      <c r="A179" s="72"/>
      <c r="B179" s="119">
        <v>176</v>
      </c>
      <c r="C179" s="88" t="s">
        <v>407</v>
      </c>
      <c r="D179" s="88" t="s">
        <v>153</v>
      </c>
      <c r="E179" s="73">
        <v>0</v>
      </c>
      <c r="F179" s="73">
        <v>0.13</v>
      </c>
      <c r="G179" s="73">
        <v>0</v>
      </c>
      <c r="H179" s="74">
        <v>0</v>
      </c>
      <c r="I179" s="74">
        <v>0</v>
      </c>
      <c r="J179" s="74">
        <v>0</v>
      </c>
      <c r="K179" s="75">
        <v>0</v>
      </c>
      <c r="L179" s="74">
        <f t="shared" si="162"/>
        <v>0</v>
      </c>
      <c r="M179" s="74">
        <f t="shared" si="163"/>
        <v>0</v>
      </c>
      <c r="N179" s="74">
        <v>0</v>
      </c>
      <c r="O179" s="74">
        <v>0</v>
      </c>
      <c r="P179" s="74">
        <v>0</v>
      </c>
      <c r="Q179" s="74">
        <v>0.28000000000000003</v>
      </c>
      <c r="R179" s="74">
        <v>0</v>
      </c>
      <c r="S179" s="74">
        <v>0</v>
      </c>
      <c r="T179" s="74">
        <v>0</v>
      </c>
      <c r="U179" s="74">
        <v>0</v>
      </c>
      <c r="V179" s="74">
        <v>0</v>
      </c>
      <c r="W179" s="74">
        <v>0</v>
      </c>
      <c r="X179" s="74">
        <v>0</v>
      </c>
      <c r="Y179" s="74">
        <v>0</v>
      </c>
      <c r="Z179" s="74">
        <v>11.411764705882353</v>
      </c>
      <c r="AA179" s="74">
        <v>0</v>
      </c>
      <c r="AB179" s="74">
        <v>0</v>
      </c>
      <c r="AC179" s="74">
        <v>0</v>
      </c>
      <c r="AD179" s="74">
        <v>0</v>
      </c>
      <c r="AE179" s="75">
        <v>0</v>
      </c>
      <c r="AF179" s="74">
        <f t="shared" si="161"/>
        <v>0</v>
      </c>
      <c r="AG179" s="74">
        <f t="shared" si="164"/>
        <v>0</v>
      </c>
      <c r="AH179" s="74">
        <f t="shared" si="165"/>
        <v>0</v>
      </c>
      <c r="AI179" s="75">
        <v>0</v>
      </c>
      <c r="AJ179" s="74">
        <f t="shared" si="149"/>
        <v>0</v>
      </c>
      <c r="AK179" s="74">
        <f t="shared" si="150"/>
        <v>0</v>
      </c>
      <c r="AL179" s="74">
        <f t="shared" si="151"/>
        <v>0</v>
      </c>
      <c r="AM179" s="75">
        <v>0</v>
      </c>
      <c r="AN179" s="74">
        <f t="shared" si="127"/>
        <v>0</v>
      </c>
      <c r="AO179" s="74">
        <f t="shared" si="128"/>
        <v>0</v>
      </c>
      <c r="AP179" s="74">
        <f t="shared" si="129"/>
        <v>0</v>
      </c>
      <c r="AQ179" s="75">
        <v>0</v>
      </c>
      <c r="AR179" s="74">
        <f t="shared" si="152"/>
        <v>0</v>
      </c>
      <c r="AS179" s="74">
        <f t="shared" si="153"/>
        <v>0</v>
      </c>
      <c r="AT179" s="74">
        <f t="shared" si="154"/>
        <v>0</v>
      </c>
      <c r="AU179" s="74">
        <v>0</v>
      </c>
      <c r="AV179" s="74">
        <v>0</v>
      </c>
      <c r="AW179" s="74">
        <v>0</v>
      </c>
      <c r="AX179" s="75">
        <v>0</v>
      </c>
      <c r="AY179" s="74">
        <f t="shared" si="130"/>
        <v>0</v>
      </c>
      <c r="AZ179" s="74">
        <f t="shared" si="131"/>
        <v>0</v>
      </c>
      <c r="BA179" s="74">
        <f t="shared" si="132"/>
        <v>0</v>
      </c>
      <c r="BB179" s="74">
        <v>0</v>
      </c>
      <c r="BC179" s="74">
        <f t="shared" si="133"/>
        <v>0</v>
      </c>
      <c r="BD179" s="74">
        <f t="shared" si="134"/>
        <v>0</v>
      </c>
      <c r="BE179" s="74">
        <f t="shared" si="135"/>
        <v>0</v>
      </c>
      <c r="BF179" s="75">
        <v>0.03</v>
      </c>
      <c r="BG179" s="74">
        <f t="shared" si="155"/>
        <v>0</v>
      </c>
      <c r="BH179" s="74">
        <f t="shared" si="156"/>
        <v>1.6500000000000001E-2</v>
      </c>
      <c r="BI179" s="74">
        <f t="shared" si="157"/>
        <v>1.35E-2</v>
      </c>
      <c r="BJ179" s="75">
        <v>0</v>
      </c>
      <c r="BK179" s="74">
        <f t="shared" si="158"/>
        <v>0</v>
      </c>
      <c r="BL179" s="74">
        <f t="shared" si="159"/>
        <v>0</v>
      </c>
      <c r="BM179" s="74">
        <f t="shared" si="160"/>
        <v>0</v>
      </c>
      <c r="BN179" s="74">
        <f t="shared" si="136"/>
        <v>0</v>
      </c>
      <c r="BO179" s="74">
        <f t="shared" si="137"/>
        <v>11.708264705882353</v>
      </c>
      <c r="BP179" s="74">
        <f t="shared" si="138"/>
        <v>0.14350000000000002</v>
      </c>
      <c r="BQ179" s="74">
        <f t="shared" si="139"/>
        <v>11.851764705882353</v>
      </c>
      <c r="BS179" s="74">
        <f t="shared" si="140"/>
        <v>11.851764705882353</v>
      </c>
      <c r="BT179" s="74">
        <f t="shared" si="141"/>
        <v>0</v>
      </c>
      <c r="BU179" s="74"/>
      <c r="BV179" s="77">
        <f t="shared" si="142"/>
        <v>0</v>
      </c>
      <c r="BW179" s="77">
        <f t="shared" si="143"/>
        <v>0.98789209847131232</v>
      </c>
      <c r="BX179" s="77">
        <f t="shared" si="144"/>
        <v>1.2107901528687712E-2</v>
      </c>
      <c r="BY179" s="78"/>
      <c r="BZ179" s="78"/>
      <c r="CA179" s="78"/>
      <c r="CB179" s="78"/>
      <c r="CC179" s="78"/>
      <c r="CD179" s="78"/>
      <c r="CE179" s="78"/>
      <c r="CF179" s="78"/>
      <c r="CG179" s="78"/>
      <c r="CH179" s="78"/>
      <c r="CI179" s="78"/>
      <c r="CJ179" s="78"/>
      <c r="CK179" s="78"/>
      <c r="CL179" s="78"/>
      <c r="CM179" s="78"/>
      <c r="CN179" s="78"/>
      <c r="CO179" s="78"/>
      <c r="CP179" s="78"/>
      <c r="CQ179" s="78"/>
      <c r="CR179" s="78"/>
      <c r="CS179" s="78"/>
      <c r="CT179" s="78"/>
      <c r="CU179" s="78"/>
      <c r="CV179" s="78"/>
      <c r="CW179" s="78"/>
      <c r="CX179" s="78"/>
      <c r="CY179" s="78"/>
      <c r="CZ179" s="78"/>
      <c r="DA179" s="78"/>
      <c r="DB179" s="78"/>
      <c r="DC179" s="78"/>
      <c r="DD179" s="78"/>
      <c r="DE179" s="78"/>
      <c r="DF179" s="78"/>
      <c r="DG179" s="78"/>
      <c r="DH179" s="78"/>
      <c r="DI179" s="78"/>
      <c r="DJ179" s="78"/>
      <c r="DK179" s="78"/>
      <c r="DL179" s="78"/>
      <c r="DM179" s="78"/>
      <c r="DN179" s="78"/>
      <c r="DO179" s="78"/>
      <c r="DP179" s="78"/>
      <c r="DQ179" s="78"/>
      <c r="DR179" s="78"/>
      <c r="DS179" s="78"/>
      <c r="DT179" s="78"/>
      <c r="DU179" s="78"/>
      <c r="DV179" s="78"/>
      <c r="DW179" s="78"/>
      <c r="DX179" s="78"/>
      <c r="DY179" s="78"/>
      <c r="DZ179" s="78"/>
      <c r="EA179" s="78"/>
      <c r="EB179" s="78"/>
      <c r="EC179" s="78"/>
      <c r="ED179" s="78"/>
      <c r="EE179" s="78"/>
      <c r="EF179" s="78"/>
      <c r="EG179" s="78"/>
      <c r="EH179" s="78"/>
      <c r="EI179" s="78"/>
      <c r="EJ179" s="78"/>
    </row>
    <row r="180" spans="1:140" x14ac:dyDescent="0.25">
      <c r="A180" s="87"/>
      <c r="B180" s="119">
        <v>177</v>
      </c>
      <c r="C180" s="88" t="s">
        <v>600</v>
      </c>
      <c r="D180" s="88" t="s">
        <v>154</v>
      </c>
      <c r="E180" s="73">
        <v>0</v>
      </c>
      <c r="F180" s="73">
        <v>0.19</v>
      </c>
      <c r="G180" s="73">
        <v>0</v>
      </c>
      <c r="H180" s="74">
        <v>0</v>
      </c>
      <c r="I180" s="74">
        <v>7.48</v>
      </c>
      <c r="J180" s="74">
        <v>0</v>
      </c>
      <c r="K180" s="75">
        <v>0</v>
      </c>
      <c r="L180" s="74">
        <f t="shared" si="162"/>
        <v>0</v>
      </c>
      <c r="M180" s="74">
        <f t="shared" si="163"/>
        <v>0</v>
      </c>
      <c r="N180" s="74">
        <v>0</v>
      </c>
      <c r="O180" s="74">
        <v>0</v>
      </c>
      <c r="P180" s="74">
        <v>0</v>
      </c>
      <c r="Q180" s="74">
        <v>0</v>
      </c>
      <c r="R180" s="74">
        <v>0</v>
      </c>
      <c r="S180" s="74">
        <v>0</v>
      </c>
      <c r="T180" s="74">
        <v>0</v>
      </c>
      <c r="U180" s="74">
        <v>0</v>
      </c>
      <c r="V180" s="74">
        <v>13.86</v>
      </c>
      <c r="W180" s="74">
        <v>3.49</v>
      </c>
      <c r="X180" s="74">
        <v>15.77</v>
      </c>
      <c r="Y180" s="74">
        <v>0</v>
      </c>
      <c r="Z180" s="74">
        <v>0</v>
      </c>
      <c r="AA180" s="74">
        <v>0</v>
      </c>
      <c r="AB180" s="74">
        <v>34</v>
      </c>
      <c r="AC180" s="74">
        <v>0</v>
      </c>
      <c r="AD180" s="74">
        <v>0</v>
      </c>
      <c r="AE180" s="75">
        <v>5.01</v>
      </c>
      <c r="AF180" s="74">
        <f t="shared" si="161"/>
        <v>0</v>
      </c>
      <c r="AG180" s="74">
        <f t="shared" si="164"/>
        <v>0</v>
      </c>
      <c r="AH180" s="74">
        <f t="shared" si="165"/>
        <v>5.01</v>
      </c>
      <c r="AI180" s="75">
        <v>3.84</v>
      </c>
      <c r="AJ180" s="74">
        <f t="shared" si="149"/>
        <v>0</v>
      </c>
      <c r="AK180" s="74">
        <f t="shared" si="150"/>
        <v>2.1120000000000001</v>
      </c>
      <c r="AL180" s="74">
        <f t="shared" si="151"/>
        <v>1.728</v>
      </c>
      <c r="AM180" s="75">
        <v>0.35</v>
      </c>
      <c r="AN180" s="74">
        <f t="shared" si="127"/>
        <v>0</v>
      </c>
      <c r="AO180" s="74">
        <f t="shared" si="128"/>
        <v>0.1925</v>
      </c>
      <c r="AP180" s="74">
        <f t="shared" si="129"/>
        <v>0.1575</v>
      </c>
      <c r="AQ180" s="75">
        <v>0</v>
      </c>
      <c r="AR180" s="74">
        <f t="shared" si="152"/>
        <v>0</v>
      </c>
      <c r="AS180" s="74">
        <f t="shared" si="153"/>
        <v>0</v>
      </c>
      <c r="AT180" s="74">
        <f t="shared" si="154"/>
        <v>0</v>
      </c>
      <c r="AU180" s="74">
        <v>0</v>
      </c>
      <c r="AV180" s="74">
        <v>0</v>
      </c>
      <c r="AW180" s="74">
        <v>0</v>
      </c>
      <c r="AX180" s="75">
        <v>0</v>
      </c>
      <c r="AY180" s="74">
        <f t="shared" si="130"/>
        <v>0</v>
      </c>
      <c r="AZ180" s="74">
        <f t="shared" si="131"/>
        <v>0</v>
      </c>
      <c r="BA180" s="74">
        <f t="shared" si="132"/>
        <v>0</v>
      </c>
      <c r="BB180" s="74">
        <v>0</v>
      </c>
      <c r="BC180" s="74">
        <f t="shared" si="133"/>
        <v>0</v>
      </c>
      <c r="BD180" s="74">
        <f t="shared" si="134"/>
        <v>0</v>
      </c>
      <c r="BE180" s="74">
        <f t="shared" si="135"/>
        <v>0</v>
      </c>
      <c r="BF180" s="75">
        <v>1.9</v>
      </c>
      <c r="BG180" s="74">
        <f t="shared" si="155"/>
        <v>0</v>
      </c>
      <c r="BH180" s="74">
        <f t="shared" si="156"/>
        <v>1.0449999999999999</v>
      </c>
      <c r="BI180" s="74">
        <f t="shared" si="157"/>
        <v>0.85499999999999998</v>
      </c>
      <c r="BJ180" s="75">
        <v>0</v>
      </c>
      <c r="BK180" s="74">
        <f t="shared" si="158"/>
        <v>0</v>
      </c>
      <c r="BL180" s="74">
        <f t="shared" si="159"/>
        <v>0</v>
      </c>
      <c r="BM180" s="74">
        <f t="shared" si="160"/>
        <v>0</v>
      </c>
      <c r="BN180" s="74">
        <f t="shared" si="136"/>
        <v>0</v>
      </c>
      <c r="BO180" s="74">
        <f t="shared" si="137"/>
        <v>70.469499999999996</v>
      </c>
      <c r="BP180" s="74">
        <f t="shared" si="138"/>
        <v>15.420500000000001</v>
      </c>
      <c r="BQ180" s="74">
        <f t="shared" si="139"/>
        <v>85.89</v>
      </c>
      <c r="BS180" s="74">
        <f t="shared" si="140"/>
        <v>85.890000000000015</v>
      </c>
      <c r="BT180" s="74">
        <f t="shared" si="141"/>
        <v>0</v>
      </c>
      <c r="BU180" s="74"/>
      <c r="BV180" s="77">
        <f t="shared" si="142"/>
        <v>0</v>
      </c>
      <c r="BW180" s="77">
        <f t="shared" si="143"/>
        <v>0.82046221911747574</v>
      </c>
      <c r="BX180" s="77">
        <f t="shared" si="144"/>
        <v>0.17953778088252417</v>
      </c>
      <c r="BY180" s="78"/>
      <c r="BZ180" s="78"/>
      <c r="CA180" s="78"/>
      <c r="CB180" s="78"/>
      <c r="CC180" s="78"/>
      <c r="CD180" s="78"/>
      <c r="CE180" s="78"/>
      <c r="CF180" s="78"/>
      <c r="CG180" s="78"/>
      <c r="CH180" s="78"/>
      <c r="CI180" s="78"/>
      <c r="CJ180" s="78"/>
      <c r="CK180" s="78"/>
      <c r="CL180" s="78"/>
      <c r="CM180" s="78"/>
      <c r="CN180" s="78"/>
      <c r="CO180" s="78"/>
      <c r="CP180" s="78"/>
      <c r="CQ180" s="78"/>
      <c r="CR180" s="78"/>
      <c r="CS180" s="78"/>
      <c r="CT180" s="78"/>
      <c r="CU180" s="78"/>
      <c r="CV180" s="78"/>
      <c r="CW180" s="78"/>
      <c r="CX180" s="78"/>
      <c r="CY180" s="78"/>
      <c r="CZ180" s="78"/>
      <c r="DA180" s="78"/>
      <c r="DB180" s="78"/>
      <c r="DC180" s="78"/>
      <c r="DD180" s="78"/>
      <c r="DE180" s="78"/>
      <c r="DF180" s="78"/>
      <c r="DG180" s="78"/>
      <c r="DH180" s="78"/>
      <c r="DI180" s="78"/>
      <c r="DJ180" s="78"/>
      <c r="DK180" s="78"/>
      <c r="DL180" s="78"/>
      <c r="DM180" s="78"/>
      <c r="DN180" s="78"/>
      <c r="DO180" s="78"/>
      <c r="DP180" s="78"/>
      <c r="DQ180" s="78"/>
      <c r="DR180" s="78"/>
      <c r="DS180" s="78"/>
      <c r="DT180" s="78"/>
      <c r="DU180" s="78"/>
      <c r="DV180" s="78"/>
      <c r="DW180" s="78"/>
      <c r="DX180" s="78"/>
      <c r="DY180" s="78"/>
      <c r="DZ180" s="78"/>
      <c r="EA180" s="78"/>
      <c r="EB180" s="78"/>
      <c r="EC180" s="78"/>
      <c r="ED180" s="78"/>
      <c r="EE180" s="78"/>
      <c r="EF180" s="78"/>
      <c r="EG180" s="78"/>
      <c r="EH180" s="78"/>
      <c r="EI180" s="78"/>
      <c r="EJ180" s="78"/>
    </row>
    <row r="181" spans="1:140" x14ac:dyDescent="0.25">
      <c r="A181" s="87"/>
      <c r="B181" s="119">
        <v>178</v>
      </c>
      <c r="C181" s="88" t="s">
        <v>585</v>
      </c>
      <c r="D181" s="88" t="s">
        <v>155</v>
      </c>
      <c r="E181" s="73">
        <v>0</v>
      </c>
      <c r="F181" s="73">
        <v>1.2</v>
      </c>
      <c r="G181" s="73">
        <v>0</v>
      </c>
      <c r="H181" s="74">
        <v>0</v>
      </c>
      <c r="I181" s="74">
        <v>0</v>
      </c>
      <c r="J181" s="74">
        <v>0</v>
      </c>
      <c r="K181" s="75">
        <v>0</v>
      </c>
      <c r="L181" s="74">
        <f t="shared" si="162"/>
        <v>0</v>
      </c>
      <c r="M181" s="74">
        <f t="shared" si="163"/>
        <v>0</v>
      </c>
      <c r="N181" s="74">
        <v>0</v>
      </c>
      <c r="O181" s="74">
        <v>0</v>
      </c>
      <c r="P181" s="74">
        <v>11.5</v>
      </c>
      <c r="Q181" s="74">
        <v>50</v>
      </c>
      <c r="R181" s="74">
        <v>0</v>
      </c>
      <c r="S181" s="74">
        <v>14.1</v>
      </c>
      <c r="T181" s="74">
        <v>0</v>
      </c>
      <c r="U181" s="74">
        <v>0</v>
      </c>
      <c r="V181" s="74">
        <v>0</v>
      </c>
      <c r="W181" s="74">
        <v>0</v>
      </c>
      <c r="X181" s="74">
        <v>0</v>
      </c>
      <c r="Y181" s="74">
        <v>0</v>
      </c>
      <c r="Z181" s="74">
        <v>0</v>
      </c>
      <c r="AA181" s="74">
        <v>0</v>
      </c>
      <c r="AB181" s="74">
        <v>0</v>
      </c>
      <c r="AC181" s="74">
        <v>0</v>
      </c>
      <c r="AD181" s="74">
        <v>0</v>
      </c>
      <c r="AE181" s="75">
        <v>0</v>
      </c>
      <c r="AF181" s="74">
        <f t="shared" si="161"/>
        <v>0</v>
      </c>
      <c r="AG181" s="74">
        <f t="shared" si="164"/>
        <v>0</v>
      </c>
      <c r="AH181" s="74">
        <f t="shared" si="165"/>
        <v>0</v>
      </c>
      <c r="AI181" s="75">
        <v>0</v>
      </c>
      <c r="AJ181" s="74">
        <f t="shared" si="149"/>
        <v>0</v>
      </c>
      <c r="AK181" s="74">
        <f t="shared" si="150"/>
        <v>0</v>
      </c>
      <c r="AL181" s="74">
        <f t="shared" si="151"/>
        <v>0</v>
      </c>
      <c r="AM181" s="75">
        <v>0</v>
      </c>
      <c r="AN181" s="74">
        <f t="shared" si="127"/>
        <v>0</v>
      </c>
      <c r="AO181" s="74">
        <f t="shared" si="128"/>
        <v>0</v>
      </c>
      <c r="AP181" s="74">
        <f t="shared" si="129"/>
        <v>0</v>
      </c>
      <c r="AQ181" s="75">
        <v>0</v>
      </c>
      <c r="AR181" s="74">
        <f t="shared" si="152"/>
        <v>0</v>
      </c>
      <c r="AS181" s="74">
        <f t="shared" si="153"/>
        <v>0</v>
      </c>
      <c r="AT181" s="74">
        <f t="shared" si="154"/>
        <v>0</v>
      </c>
      <c r="AU181" s="74">
        <v>0</v>
      </c>
      <c r="AV181" s="74">
        <v>0</v>
      </c>
      <c r="AW181" s="74">
        <v>0</v>
      </c>
      <c r="AX181" s="75">
        <v>0</v>
      </c>
      <c r="AY181" s="74">
        <f t="shared" si="130"/>
        <v>0</v>
      </c>
      <c r="AZ181" s="74">
        <f t="shared" si="131"/>
        <v>0</v>
      </c>
      <c r="BA181" s="74">
        <f t="shared" si="132"/>
        <v>0</v>
      </c>
      <c r="BB181" s="74">
        <v>0</v>
      </c>
      <c r="BC181" s="74">
        <f t="shared" si="133"/>
        <v>0</v>
      </c>
      <c r="BD181" s="74">
        <f t="shared" si="134"/>
        <v>0</v>
      </c>
      <c r="BE181" s="74">
        <f t="shared" si="135"/>
        <v>0</v>
      </c>
      <c r="BF181" s="75">
        <v>1.9</v>
      </c>
      <c r="BG181" s="74">
        <f t="shared" si="155"/>
        <v>0</v>
      </c>
      <c r="BH181" s="74">
        <f t="shared" si="156"/>
        <v>1.0449999999999999</v>
      </c>
      <c r="BI181" s="74">
        <f t="shared" si="157"/>
        <v>0.85499999999999998</v>
      </c>
      <c r="BJ181" s="75">
        <v>0</v>
      </c>
      <c r="BK181" s="74">
        <f t="shared" si="158"/>
        <v>0</v>
      </c>
      <c r="BL181" s="74">
        <f t="shared" si="159"/>
        <v>0</v>
      </c>
      <c r="BM181" s="74">
        <f t="shared" si="160"/>
        <v>0</v>
      </c>
      <c r="BN181" s="74">
        <f t="shared" si="136"/>
        <v>0</v>
      </c>
      <c r="BO181" s="74">
        <f t="shared" si="137"/>
        <v>76.644999999999996</v>
      </c>
      <c r="BP181" s="74">
        <f t="shared" si="138"/>
        <v>2.0549999999999997</v>
      </c>
      <c r="BQ181" s="74">
        <f t="shared" si="139"/>
        <v>78.699999999999989</v>
      </c>
      <c r="BS181" s="74">
        <f t="shared" si="140"/>
        <v>78.7</v>
      </c>
      <c r="BT181" s="74">
        <f t="shared" si="141"/>
        <v>0</v>
      </c>
      <c r="BU181" s="74"/>
      <c r="BV181" s="77">
        <f t="shared" si="142"/>
        <v>0</v>
      </c>
      <c r="BW181" s="77">
        <f t="shared" si="143"/>
        <v>0.97388818297331647</v>
      </c>
      <c r="BX181" s="77">
        <f t="shared" si="144"/>
        <v>2.6111817026683609E-2</v>
      </c>
      <c r="BY181" s="78"/>
      <c r="BZ181" s="78"/>
      <c r="CA181" s="78"/>
      <c r="CB181" s="78"/>
      <c r="CC181" s="78"/>
      <c r="CD181" s="78"/>
      <c r="CE181" s="78"/>
      <c r="CF181" s="78"/>
      <c r="CG181" s="78"/>
      <c r="CH181" s="78"/>
      <c r="CI181" s="78"/>
      <c r="CJ181" s="78"/>
      <c r="CK181" s="78"/>
      <c r="CL181" s="78"/>
      <c r="CM181" s="78"/>
      <c r="CN181" s="78"/>
      <c r="CO181" s="78"/>
      <c r="CP181" s="78"/>
      <c r="CQ181" s="78"/>
      <c r="CR181" s="78"/>
      <c r="CS181" s="78"/>
      <c r="CT181" s="78"/>
      <c r="CU181" s="78"/>
      <c r="CV181" s="78"/>
      <c r="CW181" s="78"/>
      <c r="CX181" s="78"/>
      <c r="CY181" s="78"/>
      <c r="CZ181" s="78"/>
      <c r="DA181" s="78"/>
      <c r="DB181" s="78"/>
      <c r="DC181" s="78"/>
      <c r="DD181" s="78"/>
      <c r="DE181" s="78"/>
      <c r="DF181" s="78"/>
      <c r="DG181" s="78"/>
      <c r="DH181" s="78"/>
      <c r="DI181" s="78"/>
      <c r="DJ181" s="78"/>
      <c r="DK181" s="78"/>
      <c r="DL181" s="78"/>
      <c r="DM181" s="78"/>
      <c r="DN181" s="78"/>
      <c r="DO181" s="78"/>
      <c r="DP181" s="78"/>
      <c r="DQ181" s="78"/>
      <c r="DR181" s="78"/>
      <c r="DS181" s="78"/>
      <c r="DT181" s="78"/>
      <c r="DU181" s="78"/>
      <c r="DV181" s="78"/>
      <c r="DW181" s="78"/>
      <c r="DX181" s="78"/>
      <c r="DY181" s="78"/>
      <c r="DZ181" s="78"/>
      <c r="EA181" s="78"/>
      <c r="EB181" s="78"/>
      <c r="EC181" s="78"/>
      <c r="ED181" s="78"/>
      <c r="EE181" s="78"/>
      <c r="EF181" s="78"/>
      <c r="EG181" s="78"/>
      <c r="EH181" s="78"/>
      <c r="EI181" s="78"/>
      <c r="EJ181" s="78"/>
    </row>
    <row r="182" spans="1:140" x14ac:dyDescent="0.25">
      <c r="A182" s="72"/>
      <c r="B182" s="119">
        <v>179</v>
      </c>
      <c r="C182" s="88" t="s">
        <v>622</v>
      </c>
      <c r="D182" s="88" t="s">
        <v>697</v>
      </c>
      <c r="E182" s="73">
        <v>0</v>
      </c>
      <c r="F182" s="73">
        <v>0.01</v>
      </c>
      <c r="G182" s="73">
        <v>0</v>
      </c>
      <c r="H182" s="74">
        <v>0</v>
      </c>
      <c r="I182" s="74">
        <v>0</v>
      </c>
      <c r="J182" s="74">
        <v>0</v>
      </c>
      <c r="K182" s="75">
        <v>0</v>
      </c>
      <c r="L182" s="74">
        <f t="shared" si="162"/>
        <v>0</v>
      </c>
      <c r="M182" s="74">
        <f t="shared" si="163"/>
        <v>0</v>
      </c>
      <c r="N182" s="74">
        <v>0</v>
      </c>
      <c r="O182" s="74">
        <v>0</v>
      </c>
      <c r="P182" s="74">
        <v>0</v>
      </c>
      <c r="Q182" s="74">
        <v>0</v>
      </c>
      <c r="R182" s="74">
        <v>0</v>
      </c>
      <c r="S182" s="74">
        <v>0</v>
      </c>
      <c r="T182" s="74">
        <v>0</v>
      </c>
      <c r="U182" s="74">
        <v>0</v>
      </c>
      <c r="V182" s="74">
        <v>0</v>
      </c>
      <c r="W182" s="74">
        <v>1.59</v>
      </c>
      <c r="X182" s="74">
        <v>0</v>
      </c>
      <c r="Y182" s="74">
        <v>0</v>
      </c>
      <c r="Z182" s="74">
        <v>0</v>
      </c>
      <c r="AA182" s="74">
        <v>0</v>
      </c>
      <c r="AB182" s="74">
        <v>0</v>
      </c>
      <c r="AC182" s="74">
        <v>0</v>
      </c>
      <c r="AD182" s="74">
        <v>0</v>
      </c>
      <c r="AE182" s="75">
        <v>0</v>
      </c>
      <c r="AF182" s="74">
        <f t="shared" si="161"/>
        <v>0</v>
      </c>
      <c r="AG182" s="74">
        <f t="shared" si="164"/>
        <v>0</v>
      </c>
      <c r="AH182" s="74">
        <f t="shared" si="165"/>
        <v>0</v>
      </c>
      <c r="AI182" s="75">
        <v>0</v>
      </c>
      <c r="AJ182" s="74">
        <f t="shared" si="149"/>
        <v>0</v>
      </c>
      <c r="AK182" s="74">
        <f t="shared" si="150"/>
        <v>0</v>
      </c>
      <c r="AL182" s="74">
        <f t="shared" si="151"/>
        <v>0</v>
      </c>
      <c r="AM182" s="75">
        <v>0</v>
      </c>
      <c r="AN182" s="74">
        <f t="shared" si="127"/>
        <v>0</v>
      </c>
      <c r="AO182" s="74">
        <f t="shared" si="128"/>
        <v>0</v>
      </c>
      <c r="AP182" s="74">
        <f t="shared" si="129"/>
        <v>0</v>
      </c>
      <c r="AQ182" s="75">
        <v>0</v>
      </c>
      <c r="AR182" s="74">
        <f t="shared" si="152"/>
        <v>0</v>
      </c>
      <c r="AS182" s="74">
        <f t="shared" si="153"/>
        <v>0</v>
      </c>
      <c r="AT182" s="74">
        <f t="shared" si="154"/>
        <v>0</v>
      </c>
      <c r="AU182" s="74">
        <v>0</v>
      </c>
      <c r="AV182" s="74">
        <v>0</v>
      </c>
      <c r="AW182" s="74">
        <v>0</v>
      </c>
      <c r="AX182" s="75">
        <v>0</v>
      </c>
      <c r="AY182" s="74">
        <f t="shared" si="130"/>
        <v>0</v>
      </c>
      <c r="AZ182" s="74">
        <f t="shared" si="131"/>
        <v>0</v>
      </c>
      <c r="BA182" s="74">
        <f t="shared" si="132"/>
        <v>0</v>
      </c>
      <c r="BB182" s="74">
        <v>0</v>
      </c>
      <c r="BC182" s="74">
        <f t="shared" si="133"/>
        <v>0</v>
      </c>
      <c r="BD182" s="74">
        <f t="shared" si="134"/>
        <v>0</v>
      </c>
      <c r="BE182" s="74">
        <f t="shared" si="135"/>
        <v>0</v>
      </c>
      <c r="BF182" s="75">
        <v>0.03</v>
      </c>
      <c r="BG182" s="74">
        <f t="shared" si="155"/>
        <v>0</v>
      </c>
      <c r="BH182" s="74">
        <f t="shared" si="156"/>
        <v>1.6500000000000001E-2</v>
      </c>
      <c r="BI182" s="74">
        <f t="shared" si="157"/>
        <v>1.35E-2</v>
      </c>
      <c r="BJ182" s="75">
        <v>0</v>
      </c>
      <c r="BK182" s="74">
        <f t="shared" si="158"/>
        <v>0</v>
      </c>
      <c r="BL182" s="74">
        <f t="shared" si="159"/>
        <v>0</v>
      </c>
      <c r="BM182" s="74">
        <f t="shared" si="160"/>
        <v>0</v>
      </c>
      <c r="BN182" s="74">
        <f t="shared" si="136"/>
        <v>0</v>
      </c>
      <c r="BO182" s="74">
        <f t="shared" si="137"/>
        <v>1.6065</v>
      </c>
      <c r="BP182" s="74">
        <f t="shared" si="138"/>
        <v>2.35E-2</v>
      </c>
      <c r="BQ182" s="74">
        <f t="shared" si="139"/>
        <v>1.6300000000000001</v>
      </c>
      <c r="BS182" s="74">
        <f t="shared" si="140"/>
        <v>1.6300000000000001</v>
      </c>
      <c r="BT182" s="74">
        <f t="shared" si="141"/>
        <v>0</v>
      </c>
      <c r="BU182" s="74"/>
      <c r="BV182" s="77">
        <f t="shared" si="142"/>
        <v>0</v>
      </c>
      <c r="BW182" s="77">
        <f t="shared" si="143"/>
        <v>0.98558282208588954</v>
      </c>
      <c r="BX182" s="77">
        <f t="shared" si="144"/>
        <v>1.4417177914110428E-2</v>
      </c>
      <c r="BY182" s="78"/>
      <c r="BZ182" s="78"/>
      <c r="CA182" s="78"/>
      <c r="CB182" s="78"/>
      <c r="CC182" s="78"/>
      <c r="CD182" s="78"/>
      <c r="CE182" s="78"/>
      <c r="CF182" s="78"/>
      <c r="CG182" s="78"/>
      <c r="CH182" s="78"/>
      <c r="CI182" s="78"/>
      <c r="CJ182" s="78"/>
      <c r="CK182" s="78"/>
      <c r="CL182" s="78"/>
      <c r="CM182" s="78"/>
      <c r="CN182" s="78"/>
      <c r="CO182" s="78"/>
      <c r="CP182" s="78"/>
      <c r="CQ182" s="78"/>
      <c r="CR182" s="78"/>
      <c r="CS182" s="78"/>
      <c r="CT182" s="78"/>
      <c r="CU182" s="78"/>
      <c r="CV182" s="78"/>
      <c r="CW182" s="78"/>
      <c r="CX182" s="78"/>
      <c r="CY182" s="78"/>
      <c r="CZ182" s="78"/>
      <c r="DA182" s="78"/>
      <c r="DB182" s="78"/>
      <c r="DC182" s="78"/>
      <c r="DD182" s="78"/>
      <c r="DE182" s="78"/>
      <c r="DF182" s="78"/>
      <c r="DG182" s="78"/>
      <c r="DH182" s="78"/>
      <c r="DI182" s="78"/>
      <c r="DJ182" s="78"/>
      <c r="DK182" s="78"/>
      <c r="DL182" s="78"/>
      <c r="DM182" s="78"/>
      <c r="DN182" s="78"/>
      <c r="DO182" s="78"/>
      <c r="DP182" s="78"/>
      <c r="DQ182" s="78"/>
      <c r="DR182" s="78"/>
      <c r="DS182" s="78"/>
      <c r="DT182" s="78"/>
      <c r="DU182" s="78"/>
      <c r="DV182" s="78"/>
      <c r="DW182" s="78"/>
      <c r="DX182" s="78"/>
      <c r="DY182" s="78"/>
      <c r="DZ182" s="78"/>
      <c r="EA182" s="78"/>
      <c r="EB182" s="78"/>
      <c r="EC182" s="78"/>
      <c r="ED182" s="78"/>
      <c r="EE182" s="78"/>
      <c r="EF182" s="78"/>
      <c r="EG182" s="78"/>
      <c r="EH182" s="78"/>
      <c r="EI182" s="78"/>
      <c r="EJ182" s="78"/>
    </row>
    <row r="183" spans="1:140" x14ac:dyDescent="0.25">
      <c r="A183" s="87"/>
      <c r="B183" s="119">
        <v>180</v>
      </c>
      <c r="C183" s="88" t="s">
        <v>631</v>
      </c>
      <c r="D183" s="88" t="s">
        <v>157</v>
      </c>
      <c r="E183" s="73">
        <v>0</v>
      </c>
      <c r="F183" s="73">
        <v>0</v>
      </c>
      <c r="G183" s="73">
        <v>0</v>
      </c>
      <c r="H183" s="74">
        <v>0</v>
      </c>
      <c r="I183" s="74">
        <v>0</v>
      </c>
      <c r="J183" s="74">
        <v>0</v>
      </c>
      <c r="K183" s="75">
        <v>0</v>
      </c>
      <c r="L183" s="74">
        <f t="shared" si="162"/>
        <v>0</v>
      </c>
      <c r="M183" s="74">
        <f t="shared" si="163"/>
        <v>0</v>
      </c>
      <c r="N183" s="74">
        <v>0</v>
      </c>
      <c r="O183" s="74">
        <v>0</v>
      </c>
      <c r="P183" s="74">
        <v>0</v>
      </c>
      <c r="Q183" s="74">
        <v>0</v>
      </c>
      <c r="R183" s="74">
        <v>0</v>
      </c>
      <c r="S183" s="74">
        <v>0</v>
      </c>
      <c r="T183" s="74">
        <v>0</v>
      </c>
      <c r="U183" s="74">
        <v>0</v>
      </c>
      <c r="V183" s="74">
        <v>2.65</v>
      </c>
      <c r="W183" s="74">
        <v>17.14</v>
      </c>
      <c r="X183" s="74">
        <v>0</v>
      </c>
      <c r="Y183" s="74">
        <v>0</v>
      </c>
      <c r="Z183" s="74">
        <v>0</v>
      </c>
      <c r="AA183" s="74">
        <v>0</v>
      </c>
      <c r="AB183" s="74">
        <v>0</v>
      </c>
      <c r="AC183" s="74">
        <v>0</v>
      </c>
      <c r="AD183" s="74">
        <v>0</v>
      </c>
      <c r="AE183" s="75">
        <v>0</v>
      </c>
      <c r="AF183" s="74">
        <f t="shared" si="161"/>
        <v>0</v>
      </c>
      <c r="AG183" s="74">
        <f t="shared" si="164"/>
        <v>0</v>
      </c>
      <c r="AH183" s="74">
        <f t="shared" si="165"/>
        <v>0</v>
      </c>
      <c r="AI183" s="75">
        <v>0</v>
      </c>
      <c r="AJ183" s="74">
        <f t="shared" si="149"/>
        <v>0</v>
      </c>
      <c r="AK183" s="74">
        <f t="shared" si="150"/>
        <v>0</v>
      </c>
      <c r="AL183" s="74">
        <f t="shared" si="151"/>
        <v>0</v>
      </c>
      <c r="AM183" s="75">
        <v>0</v>
      </c>
      <c r="AN183" s="74">
        <f t="shared" si="127"/>
        <v>0</v>
      </c>
      <c r="AO183" s="74">
        <f t="shared" si="128"/>
        <v>0</v>
      </c>
      <c r="AP183" s="74">
        <f t="shared" si="129"/>
        <v>0</v>
      </c>
      <c r="AQ183" s="75">
        <v>0</v>
      </c>
      <c r="AR183" s="74">
        <f t="shared" si="152"/>
        <v>0</v>
      </c>
      <c r="AS183" s="74">
        <f t="shared" si="153"/>
        <v>0</v>
      </c>
      <c r="AT183" s="74">
        <f t="shared" si="154"/>
        <v>0</v>
      </c>
      <c r="AU183" s="74">
        <v>0</v>
      </c>
      <c r="AV183" s="74">
        <v>0</v>
      </c>
      <c r="AW183" s="74">
        <v>0</v>
      </c>
      <c r="AX183" s="75">
        <v>0</v>
      </c>
      <c r="AY183" s="74">
        <f t="shared" si="130"/>
        <v>0</v>
      </c>
      <c r="AZ183" s="74">
        <f t="shared" si="131"/>
        <v>0</v>
      </c>
      <c r="BA183" s="74">
        <f t="shared" si="132"/>
        <v>0</v>
      </c>
      <c r="BB183" s="74">
        <v>0</v>
      </c>
      <c r="BC183" s="74">
        <f t="shared" si="133"/>
        <v>0</v>
      </c>
      <c r="BD183" s="74">
        <f t="shared" si="134"/>
        <v>0</v>
      </c>
      <c r="BE183" s="74">
        <f t="shared" si="135"/>
        <v>0</v>
      </c>
      <c r="BF183" s="75">
        <v>0.45479999999999998</v>
      </c>
      <c r="BG183" s="74">
        <f t="shared" si="155"/>
        <v>0</v>
      </c>
      <c r="BH183" s="74">
        <f t="shared" si="156"/>
        <v>0.25014000000000003</v>
      </c>
      <c r="BI183" s="74">
        <f t="shared" si="157"/>
        <v>0.20466000000000001</v>
      </c>
      <c r="BJ183" s="75">
        <v>0</v>
      </c>
      <c r="BK183" s="74">
        <f t="shared" si="158"/>
        <v>0</v>
      </c>
      <c r="BL183" s="74">
        <f t="shared" si="159"/>
        <v>0</v>
      </c>
      <c r="BM183" s="74">
        <f t="shared" si="160"/>
        <v>0</v>
      </c>
      <c r="BN183" s="74">
        <f t="shared" si="136"/>
        <v>0</v>
      </c>
      <c r="BO183" s="74">
        <f t="shared" si="137"/>
        <v>20.040140000000001</v>
      </c>
      <c r="BP183" s="74">
        <f t="shared" si="138"/>
        <v>0.20466000000000001</v>
      </c>
      <c r="BQ183" s="74">
        <f t="shared" si="139"/>
        <v>20.244800000000001</v>
      </c>
      <c r="BS183" s="74">
        <f t="shared" si="140"/>
        <v>20.244799999999998</v>
      </c>
      <c r="BT183" s="74">
        <f t="shared" si="141"/>
        <v>0</v>
      </c>
      <c r="BU183" s="74"/>
      <c r="BV183" s="77">
        <f t="shared" si="142"/>
        <v>0</v>
      </c>
      <c r="BW183" s="77">
        <f t="shared" si="143"/>
        <v>0.9898907373745357</v>
      </c>
      <c r="BX183" s="77">
        <f t="shared" si="144"/>
        <v>1.0109262625464317E-2</v>
      </c>
      <c r="BY183" s="78"/>
      <c r="BZ183" s="78"/>
      <c r="CA183" s="78"/>
      <c r="CB183" s="78"/>
      <c r="CC183" s="78"/>
      <c r="CD183" s="78"/>
      <c r="CE183" s="78"/>
      <c r="CF183" s="78"/>
      <c r="CG183" s="78"/>
      <c r="CH183" s="78"/>
      <c r="CI183" s="78"/>
      <c r="CJ183" s="78"/>
      <c r="CK183" s="78"/>
      <c r="CL183" s="78"/>
      <c r="CM183" s="78"/>
      <c r="CN183" s="78"/>
      <c r="CO183" s="78"/>
      <c r="CP183" s="78"/>
      <c r="CQ183" s="78"/>
      <c r="CR183" s="78"/>
      <c r="CS183" s="78"/>
      <c r="CT183" s="78"/>
      <c r="CU183" s="78"/>
      <c r="CV183" s="78"/>
      <c r="CW183" s="78"/>
      <c r="CX183" s="78"/>
      <c r="CY183" s="78"/>
      <c r="CZ183" s="78"/>
      <c r="DA183" s="78"/>
      <c r="DB183" s="78"/>
      <c r="DC183" s="78"/>
      <c r="DD183" s="78"/>
      <c r="DE183" s="78"/>
      <c r="DF183" s="78"/>
      <c r="DG183" s="78"/>
      <c r="DH183" s="78"/>
      <c r="DI183" s="78"/>
      <c r="DJ183" s="78"/>
      <c r="DK183" s="78"/>
      <c r="DL183" s="78"/>
      <c r="DM183" s="78"/>
      <c r="DN183" s="78"/>
      <c r="DO183" s="78"/>
      <c r="DP183" s="78"/>
      <c r="DQ183" s="78"/>
      <c r="DR183" s="78"/>
      <c r="DS183" s="78"/>
      <c r="DT183" s="78"/>
      <c r="DU183" s="78"/>
      <c r="DV183" s="78"/>
      <c r="DW183" s="78"/>
      <c r="DX183" s="78"/>
      <c r="DY183" s="78"/>
      <c r="DZ183" s="78"/>
      <c r="EA183" s="78"/>
      <c r="EB183" s="78"/>
      <c r="EC183" s="78"/>
      <c r="ED183" s="78"/>
      <c r="EE183" s="78"/>
      <c r="EF183" s="78"/>
      <c r="EG183" s="78"/>
      <c r="EH183" s="78"/>
      <c r="EI183" s="78"/>
      <c r="EJ183" s="78"/>
    </row>
    <row r="184" spans="1:140" x14ac:dyDescent="0.25">
      <c r="A184" s="87"/>
      <c r="B184" s="119">
        <v>181</v>
      </c>
      <c r="C184" s="88" t="s">
        <v>587</v>
      </c>
      <c r="D184" s="88" t="s">
        <v>302</v>
      </c>
      <c r="E184" s="73">
        <v>0</v>
      </c>
      <c r="F184" s="73">
        <v>0.37</v>
      </c>
      <c r="G184" s="73">
        <v>0</v>
      </c>
      <c r="H184" s="74">
        <v>0</v>
      </c>
      <c r="I184" s="74">
        <v>0</v>
      </c>
      <c r="J184" s="74">
        <v>0</v>
      </c>
      <c r="K184" s="75">
        <v>0</v>
      </c>
      <c r="L184" s="74">
        <f t="shared" si="162"/>
        <v>0</v>
      </c>
      <c r="M184" s="74">
        <f t="shared" si="163"/>
        <v>0</v>
      </c>
      <c r="N184" s="74">
        <v>0</v>
      </c>
      <c r="O184" s="74">
        <v>0</v>
      </c>
      <c r="P184" s="74">
        <v>0</v>
      </c>
      <c r="Q184" s="74">
        <v>0</v>
      </c>
      <c r="R184" s="74">
        <v>0</v>
      </c>
      <c r="S184" s="74">
        <v>17.37</v>
      </c>
      <c r="T184" s="74">
        <v>0</v>
      </c>
      <c r="U184" s="74">
        <v>0</v>
      </c>
      <c r="V184" s="74">
        <v>0</v>
      </c>
      <c r="W184" s="74">
        <v>0</v>
      </c>
      <c r="X184" s="74">
        <v>0</v>
      </c>
      <c r="Y184" s="74">
        <v>0</v>
      </c>
      <c r="Z184" s="74">
        <v>0</v>
      </c>
      <c r="AA184" s="74">
        <v>0</v>
      </c>
      <c r="AB184" s="74">
        <v>0</v>
      </c>
      <c r="AC184" s="74">
        <v>0</v>
      </c>
      <c r="AD184" s="74">
        <v>0</v>
      </c>
      <c r="AE184" s="75">
        <v>0</v>
      </c>
      <c r="AF184" s="74">
        <f t="shared" si="161"/>
        <v>0</v>
      </c>
      <c r="AG184" s="74">
        <f t="shared" si="164"/>
        <v>0</v>
      </c>
      <c r="AH184" s="74">
        <f t="shared" si="165"/>
        <v>0</v>
      </c>
      <c r="AI184" s="75">
        <v>0</v>
      </c>
      <c r="AJ184" s="74">
        <f t="shared" si="149"/>
        <v>0</v>
      </c>
      <c r="AK184" s="74">
        <f t="shared" si="150"/>
        <v>0</v>
      </c>
      <c r="AL184" s="74">
        <f t="shared" si="151"/>
        <v>0</v>
      </c>
      <c r="AM184" s="75">
        <v>0</v>
      </c>
      <c r="AN184" s="74">
        <f t="shared" si="127"/>
        <v>0</v>
      </c>
      <c r="AO184" s="74">
        <f t="shared" si="128"/>
        <v>0</v>
      </c>
      <c r="AP184" s="74">
        <f t="shared" si="129"/>
        <v>0</v>
      </c>
      <c r="AQ184" s="75">
        <v>0</v>
      </c>
      <c r="AR184" s="74">
        <f t="shared" si="152"/>
        <v>0</v>
      </c>
      <c r="AS184" s="74">
        <f t="shared" si="153"/>
        <v>0</v>
      </c>
      <c r="AT184" s="74">
        <f t="shared" si="154"/>
        <v>0</v>
      </c>
      <c r="AU184" s="74">
        <v>0</v>
      </c>
      <c r="AV184" s="74">
        <v>0</v>
      </c>
      <c r="AW184" s="74">
        <v>0</v>
      </c>
      <c r="AX184" s="75">
        <v>0</v>
      </c>
      <c r="AY184" s="74">
        <f t="shared" si="130"/>
        <v>0</v>
      </c>
      <c r="AZ184" s="74">
        <f t="shared" si="131"/>
        <v>0</v>
      </c>
      <c r="BA184" s="74">
        <f t="shared" si="132"/>
        <v>0</v>
      </c>
      <c r="BB184" s="74">
        <v>0</v>
      </c>
      <c r="BC184" s="74">
        <f t="shared" si="133"/>
        <v>0</v>
      </c>
      <c r="BD184" s="74">
        <f t="shared" si="134"/>
        <v>0</v>
      </c>
      <c r="BE184" s="74">
        <f t="shared" si="135"/>
        <v>0</v>
      </c>
      <c r="BF184" s="75">
        <v>0.38</v>
      </c>
      <c r="BG184" s="74">
        <f t="shared" si="155"/>
        <v>0</v>
      </c>
      <c r="BH184" s="74">
        <f t="shared" si="156"/>
        <v>0.20900000000000002</v>
      </c>
      <c r="BI184" s="74">
        <f t="shared" si="157"/>
        <v>0.17100000000000001</v>
      </c>
      <c r="BJ184" s="75">
        <v>0</v>
      </c>
      <c r="BK184" s="74">
        <f t="shared" si="158"/>
        <v>0</v>
      </c>
      <c r="BL184" s="74">
        <f t="shared" si="159"/>
        <v>0</v>
      </c>
      <c r="BM184" s="74">
        <f t="shared" si="160"/>
        <v>0</v>
      </c>
      <c r="BN184" s="74">
        <f t="shared" si="136"/>
        <v>0</v>
      </c>
      <c r="BO184" s="74">
        <f t="shared" si="137"/>
        <v>17.579000000000001</v>
      </c>
      <c r="BP184" s="74">
        <f t="shared" si="138"/>
        <v>0.54100000000000004</v>
      </c>
      <c r="BQ184" s="74">
        <f t="shared" si="139"/>
        <v>18.12</v>
      </c>
      <c r="BS184" s="74">
        <f t="shared" si="140"/>
        <v>18.12</v>
      </c>
      <c r="BT184" s="74">
        <f t="shared" si="141"/>
        <v>0</v>
      </c>
      <c r="BU184" s="74"/>
      <c r="BV184" s="77">
        <f t="shared" si="142"/>
        <v>0</v>
      </c>
      <c r="BW184" s="77">
        <f t="shared" si="143"/>
        <v>0.97014348785871962</v>
      </c>
      <c r="BX184" s="77">
        <f t="shared" si="144"/>
        <v>2.9856512141280354E-2</v>
      </c>
      <c r="BY184" s="78"/>
      <c r="BZ184" s="78"/>
      <c r="CA184" s="78"/>
      <c r="CB184" s="78"/>
      <c r="CC184" s="78"/>
      <c r="CD184" s="78"/>
      <c r="CE184" s="78"/>
      <c r="CF184" s="78"/>
      <c r="CG184" s="78"/>
      <c r="CH184" s="78"/>
      <c r="CI184" s="78"/>
      <c r="CJ184" s="78"/>
      <c r="CK184" s="78"/>
      <c r="CL184" s="78"/>
      <c r="CM184" s="78"/>
      <c r="CN184" s="78"/>
      <c r="CO184" s="78"/>
      <c r="CP184" s="78"/>
      <c r="CQ184" s="78"/>
      <c r="CR184" s="78"/>
      <c r="CS184" s="78"/>
      <c r="CT184" s="78"/>
      <c r="CU184" s="78"/>
      <c r="CV184" s="78"/>
      <c r="CW184" s="78"/>
      <c r="CX184" s="78"/>
      <c r="CY184" s="78"/>
      <c r="CZ184" s="78"/>
      <c r="DA184" s="78"/>
      <c r="DB184" s="78"/>
      <c r="DC184" s="78"/>
      <c r="DD184" s="78"/>
      <c r="DE184" s="78"/>
      <c r="DF184" s="78"/>
      <c r="DG184" s="78"/>
      <c r="DH184" s="78"/>
      <c r="DI184" s="78"/>
      <c r="DJ184" s="78"/>
      <c r="DK184" s="78"/>
      <c r="DL184" s="78"/>
      <c r="DM184" s="78"/>
      <c r="DN184" s="78"/>
      <c r="DO184" s="78"/>
      <c r="DP184" s="78"/>
      <c r="DQ184" s="78"/>
      <c r="DR184" s="78"/>
      <c r="DS184" s="78"/>
      <c r="DT184" s="78"/>
      <c r="DU184" s="78"/>
      <c r="DV184" s="78"/>
      <c r="DW184" s="78"/>
      <c r="DX184" s="78"/>
      <c r="DY184" s="78"/>
      <c r="DZ184" s="78"/>
      <c r="EA184" s="78"/>
      <c r="EB184" s="78"/>
      <c r="EC184" s="78"/>
      <c r="ED184" s="78"/>
      <c r="EE184" s="78"/>
      <c r="EF184" s="78"/>
      <c r="EG184" s="78"/>
      <c r="EH184" s="78"/>
      <c r="EI184" s="78"/>
      <c r="EJ184" s="78"/>
    </row>
    <row r="185" spans="1:140" x14ac:dyDescent="0.25">
      <c r="A185" s="72"/>
      <c r="B185" s="89">
        <v>182</v>
      </c>
      <c r="C185" s="90" t="s">
        <v>390</v>
      </c>
      <c r="D185" s="90" t="s">
        <v>88</v>
      </c>
      <c r="E185" s="91">
        <v>0</v>
      </c>
      <c r="F185" s="91">
        <v>0.56999999999999995</v>
      </c>
      <c r="G185" s="91">
        <v>0</v>
      </c>
      <c r="H185" s="92">
        <v>0</v>
      </c>
      <c r="I185" s="92">
        <v>0</v>
      </c>
      <c r="J185" s="92">
        <v>0.28000000000000003</v>
      </c>
      <c r="K185" s="93">
        <v>0</v>
      </c>
      <c r="L185" s="92">
        <f t="shared" si="162"/>
        <v>0</v>
      </c>
      <c r="M185" s="92">
        <f t="shared" si="163"/>
        <v>0</v>
      </c>
      <c r="N185" s="92">
        <v>0</v>
      </c>
      <c r="O185" s="92">
        <v>0</v>
      </c>
      <c r="P185" s="92">
        <v>1.59</v>
      </c>
      <c r="Q185" s="92">
        <v>151</v>
      </c>
      <c r="R185" s="92">
        <v>0</v>
      </c>
      <c r="S185" s="92">
        <v>171</v>
      </c>
      <c r="T185" s="92">
        <v>0</v>
      </c>
      <c r="U185" s="92">
        <v>0</v>
      </c>
      <c r="V185" s="92">
        <v>35</v>
      </c>
      <c r="W185" s="92">
        <v>0</v>
      </c>
      <c r="X185" s="92">
        <v>0</v>
      </c>
      <c r="Y185" s="92">
        <v>0</v>
      </c>
      <c r="Z185" s="92">
        <v>0</v>
      </c>
      <c r="AA185" s="92">
        <v>0</v>
      </c>
      <c r="AB185" s="92">
        <v>119.52</v>
      </c>
      <c r="AC185" s="92">
        <v>0</v>
      </c>
      <c r="AD185" s="92">
        <v>0</v>
      </c>
      <c r="AE185" s="93">
        <v>58</v>
      </c>
      <c r="AF185" s="92">
        <f t="shared" si="161"/>
        <v>0</v>
      </c>
      <c r="AG185" s="92">
        <f t="shared" si="164"/>
        <v>0</v>
      </c>
      <c r="AH185" s="92">
        <f t="shared" si="165"/>
        <v>58</v>
      </c>
      <c r="AI185" s="93">
        <v>0</v>
      </c>
      <c r="AJ185" s="92">
        <f t="shared" si="149"/>
        <v>0</v>
      </c>
      <c r="AK185" s="92">
        <f t="shared" si="150"/>
        <v>0</v>
      </c>
      <c r="AL185" s="92">
        <f t="shared" si="151"/>
        <v>0</v>
      </c>
      <c r="AM185" s="93">
        <v>0</v>
      </c>
      <c r="AN185" s="92">
        <f t="shared" si="127"/>
        <v>0</v>
      </c>
      <c r="AO185" s="92">
        <f t="shared" si="128"/>
        <v>0</v>
      </c>
      <c r="AP185" s="92">
        <f t="shared" si="129"/>
        <v>0</v>
      </c>
      <c r="AQ185" s="93">
        <v>0.52</v>
      </c>
      <c r="AR185" s="92">
        <f t="shared" si="152"/>
        <v>0.26</v>
      </c>
      <c r="AS185" s="92">
        <f t="shared" si="153"/>
        <v>0.13</v>
      </c>
      <c r="AT185" s="92">
        <f t="shared" si="154"/>
        <v>0.13</v>
      </c>
      <c r="AU185" s="92">
        <v>0</v>
      </c>
      <c r="AV185" s="92">
        <v>0</v>
      </c>
      <c r="AW185" s="92">
        <v>0</v>
      </c>
      <c r="AX185" s="93">
        <v>0</v>
      </c>
      <c r="AY185" s="92">
        <f t="shared" si="130"/>
        <v>0</v>
      </c>
      <c r="AZ185" s="92">
        <f t="shared" si="131"/>
        <v>0</v>
      </c>
      <c r="BA185" s="92">
        <f t="shared" si="132"/>
        <v>0</v>
      </c>
      <c r="BB185" s="92">
        <v>0</v>
      </c>
      <c r="BC185" s="74">
        <f t="shared" si="133"/>
        <v>0</v>
      </c>
      <c r="BD185" s="74">
        <f t="shared" si="134"/>
        <v>0</v>
      </c>
      <c r="BE185" s="74">
        <f t="shared" si="135"/>
        <v>0</v>
      </c>
      <c r="BF185" s="93">
        <v>0.77</v>
      </c>
      <c r="BG185" s="92">
        <f t="shared" si="155"/>
        <v>0</v>
      </c>
      <c r="BH185" s="92">
        <f t="shared" si="156"/>
        <v>0.42350000000000004</v>
      </c>
      <c r="BI185" s="92">
        <f t="shared" si="157"/>
        <v>0.34650000000000003</v>
      </c>
      <c r="BJ185" s="93">
        <v>1.7923993255013637</v>
      </c>
      <c r="BK185" s="92">
        <f t="shared" si="158"/>
        <v>0</v>
      </c>
      <c r="BL185" s="92">
        <f t="shared" si="159"/>
        <v>0.98581962902575015</v>
      </c>
      <c r="BM185" s="92">
        <f t="shared" si="160"/>
        <v>0.80657969647561367</v>
      </c>
      <c r="BN185" s="74">
        <f t="shared" si="136"/>
        <v>0.26</v>
      </c>
      <c r="BO185" s="74">
        <f t="shared" si="137"/>
        <v>479.64931962902574</v>
      </c>
      <c r="BP185" s="74">
        <f t="shared" si="138"/>
        <v>60.133079696475619</v>
      </c>
      <c r="BQ185" s="92">
        <f t="shared" si="139"/>
        <v>540.04239932550138</v>
      </c>
      <c r="BR185" s="94"/>
      <c r="BS185" s="92">
        <f t="shared" si="140"/>
        <v>540.04239932550138</v>
      </c>
      <c r="BT185" s="92">
        <f t="shared" si="141"/>
        <v>0</v>
      </c>
      <c r="BU185" s="92"/>
      <c r="BV185" s="95">
        <f t="shared" si="142"/>
        <v>4.8144367983834807E-4</v>
      </c>
      <c r="BW185" s="95">
        <f t="shared" si="143"/>
        <v>0.8881697441313775</v>
      </c>
      <c r="BX185" s="95">
        <f t="shared" si="144"/>
        <v>0.11134881218878413</v>
      </c>
      <c r="BY185" s="78"/>
      <c r="BZ185" s="78"/>
      <c r="CA185" s="78"/>
      <c r="CB185" s="78"/>
      <c r="CC185" s="78"/>
      <c r="CD185" s="78"/>
      <c r="CE185" s="78"/>
      <c r="CF185" s="78"/>
      <c r="CG185" s="78"/>
      <c r="CH185" s="78"/>
      <c r="CI185" s="78"/>
      <c r="CJ185" s="78"/>
      <c r="CK185" s="78"/>
      <c r="CL185" s="78"/>
      <c r="CM185" s="78"/>
      <c r="CN185" s="78"/>
      <c r="CO185" s="78"/>
      <c r="CP185" s="78"/>
      <c r="CQ185" s="78"/>
      <c r="CR185" s="78"/>
      <c r="CS185" s="78"/>
      <c r="CT185" s="78"/>
      <c r="CU185" s="78"/>
      <c r="CV185" s="78"/>
      <c r="CW185" s="78"/>
      <c r="CX185" s="78"/>
      <c r="CY185" s="78"/>
      <c r="CZ185" s="78"/>
      <c r="DA185" s="78"/>
      <c r="DB185" s="78"/>
      <c r="DC185" s="78"/>
      <c r="DD185" s="78"/>
      <c r="DE185" s="78"/>
      <c r="DF185" s="78"/>
      <c r="DG185" s="78"/>
      <c r="DH185" s="78"/>
      <c r="DI185" s="78"/>
      <c r="DJ185" s="78"/>
      <c r="DK185" s="78"/>
      <c r="DL185" s="78"/>
      <c r="DM185" s="78"/>
      <c r="DN185" s="78"/>
      <c r="DO185" s="78"/>
      <c r="DP185" s="78"/>
      <c r="DQ185" s="78"/>
      <c r="DR185" s="78"/>
      <c r="DS185" s="78"/>
      <c r="DT185" s="78"/>
      <c r="DU185" s="78"/>
      <c r="DV185" s="78"/>
      <c r="DW185" s="78"/>
      <c r="DX185" s="78"/>
      <c r="DY185" s="78"/>
      <c r="DZ185" s="78"/>
      <c r="EA185" s="78"/>
      <c r="EB185" s="78"/>
      <c r="EC185" s="78"/>
      <c r="ED185" s="78"/>
      <c r="EE185" s="78"/>
      <c r="EF185" s="78"/>
      <c r="EG185" s="78"/>
      <c r="EH185" s="78"/>
      <c r="EI185" s="78"/>
      <c r="EJ185" s="78"/>
    </row>
    <row r="186" spans="1:140" x14ac:dyDescent="0.25">
      <c r="A186" s="72"/>
      <c r="B186" s="119">
        <v>183</v>
      </c>
      <c r="C186" s="88" t="s">
        <v>368</v>
      </c>
      <c r="D186" s="88" t="s">
        <v>159</v>
      </c>
      <c r="E186" s="73">
        <v>0</v>
      </c>
      <c r="F186" s="73">
        <v>0.11</v>
      </c>
      <c r="G186" s="73">
        <v>0</v>
      </c>
      <c r="H186" s="74">
        <v>0</v>
      </c>
      <c r="I186" s="74">
        <v>0</v>
      </c>
      <c r="J186" s="74">
        <v>0</v>
      </c>
      <c r="K186" s="75">
        <v>0</v>
      </c>
      <c r="L186" s="74">
        <f t="shared" si="162"/>
        <v>0</v>
      </c>
      <c r="M186" s="74">
        <f t="shared" si="163"/>
        <v>0</v>
      </c>
      <c r="N186" s="74">
        <v>0</v>
      </c>
      <c r="O186" s="74">
        <v>0</v>
      </c>
      <c r="P186" s="74">
        <v>0</v>
      </c>
      <c r="Q186" s="74">
        <v>0</v>
      </c>
      <c r="R186" s="74">
        <v>0</v>
      </c>
      <c r="S186" s="74">
        <v>0</v>
      </c>
      <c r="T186" s="74">
        <v>0</v>
      </c>
      <c r="U186" s="74">
        <v>0</v>
      </c>
      <c r="V186" s="74">
        <v>0</v>
      </c>
      <c r="W186" s="74">
        <v>0.91</v>
      </c>
      <c r="X186" s="74">
        <v>0</v>
      </c>
      <c r="Y186" s="74">
        <v>0</v>
      </c>
      <c r="Z186" s="74">
        <v>0</v>
      </c>
      <c r="AA186" s="74">
        <v>0</v>
      </c>
      <c r="AB186" s="74">
        <v>0</v>
      </c>
      <c r="AC186" s="74">
        <v>0</v>
      </c>
      <c r="AD186" s="74">
        <v>0</v>
      </c>
      <c r="AE186" s="75">
        <v>0</v>
      </c>
      <c r="AF186" s="74">
        <f t="shared" si="161"/>
        <v>0</v>
      </c>
      <c r="AG186" s="74">
        <f t="shared" si="164"/>
        <v>0</v>
      </c>
      <c r="AH186" s="74">
        <f t="shared" si="165"/>
        <v>0</v>
      </c>
      <c r="AI186" s="75">
        <v>0</v>
      </c>
      <c r="AJ186" s="74">
        <f t="shared" si="149"/>
        <v>0</v>
      </c>
      <c r="AK186" s="74">
        <f t="shared" si="150"/>
        <v>0</v>
      </c>
      <c r="AL186" s="74">
        <f t="shared" si="151"/>
        <v>0</v>
      </c>
      <c r="AM186" s="75">
        <v>0</v>
      </c>
      <c r="AN186" s="74">
        <f t="shared" si="127"/>
        <v>0</v>
      </c>
      <c r="AO186" s="74">
        <f t="shared" si="128"/>
        <v>0</v>
      </c>
      <c r="AP186" s="74">
        <f t="shared" si="129"/>
        <v>0</v>
      </c>
      <c r="AQ186" s="75">
        <v>0</v>
      </c>
      <c r="AR186" s="74">
        <f t="shared" si="152"/>
        <v>0</v>
      </c>
      <c r="AS186" s="74">
        <f t="shared" si="153"/>
        <v>0</v>
      </c>
      <c r="AT186" s="74">
        <f t="shared" si="154"/>
        <v>0</v>
      </c>
      <c r="AU186" s="74">
        <v>0</v>
      </c>
      <c r="AV186" s="74">
        <v>0</v>
      </c>
      <c r="AW186" s="74">
        <v>0</v>
      </c>
      <c r="AX186" s="75">
        <v>0</v>
      </c>
      <c r="AY186" s="74">
        <f t="shared" si="130"/>
        <v>0</v>
      </c>
      <c r="AZ186" s="74">
        <f t="shared" si="131"/>
        <v>0</v>
      </c>
      <c r="BA186" s="74">
        <f t="shared" si="132"/>
        <v>0</v>
      </c>
      <c r="BB186" s="74">
        <v>0</v>
      </c>
      <c r="BC186" s="74">
        <f t="shared" si="133"/>
        <v>0</v>
      </c>
      <c r="BD186" s="74">
        <f t="shared" si="134"/>
        <v>0</v>
      </c>
      <c r="BE186" s="74">
        <f t="shared" si="135"/>
        <v>0</v>
      </c>
      <c r="BF186" s="75">
        <v>0.04</v>
      </c>
      <c r="BG186" s="74">
        <f t="shared" si="155"/>
        <v>0</v>
      </c>
      <c r="BH186" s="74">
        <f t="shared" si="156"/>
        <v>2.2000000000000002E-2</v>
      </c>
      <c r="BI186" s="74">
        <f t="shared" si="157"/>
        <v>1.8000000000000002E-2</v>
      </c>
      <c r="BJ186" s="75">
        <v>0</v>
      </c>
      <c r="BK186" s="74">
        <f t="shared" si="158"/>
        <v>0</v>
      </c>
      <c r="BL186" s="74">
        <f t="shared" si="159"/>
        <v>0</v>
      </c>
      <c r="BM186" s="74">
        <f t="shared" si="160"/>
        <v>0</v>
      </c>
      <c r="BN186" s="74">
        <f t="shared" si="136"/>
        <v>0</v>
      </c>
      <c r="BO186" s="74">
        <f t="shared" si="137"/>
        <v>0.93200000000000005</v>
      </c>
      <c r="BP186" s="74">
        <f t="shared" si="138"/>
        <v>0.128</v>
      </c>
      <c r="BQ186" s="74">
        <f t="shared" si="139"/>
        <v>1.06</v>
      </c>
      <c r="BS186" s="74">
        <f t="shared" si="140"/>
        <v>1.06</v>
      </c>
      <c r="BT186" s="74">
        <f t="shared" si="141"/>
        <v>0</v>
      </c>
      <c r="BU186" s="74"/>
      <c r="BV186" s="77">
        <f t="shared" si="142"/>
        <v>0</v>
      </c>
      <c r="BW186" s="77">
        <f t="shared" si="143"/>
        <v>0.87924528301886795</v>
      </c>
      <c r="BX186" s="77">
        <f t="shared" si="144"/>
        <v>0.12075471698113208</v>
      </c>
      <c r="BY186" s="78"/>
      <c r="BZ186" s="78"/>
      <c r="CA186" s="78"/>
      <c r="CB186" s="78"/>
      <c r="CC186" s="78"/>
      <c r="CD186" s="78"/>
      <c r="CE186" s="78"/>
      <c r="CF186" s="78"/>
      <c r="CG186" s="78"/>
      <c r="CH186" s="78"/>
      <c r="CI186" s="78"/>
      <c r="CJ186" s="78"/>
      <c r="CK186" s="78"/>
      <c r="CL186" s="78"/>
      <c r="CM186" s="78"/>
      <c r="CN186" s="78"/>
      <c r="CO186" s="78"/>
      <c r="CP186" s="78"/>
      <c r="CQ186" s="78"/>
      <c r="CR186" s="78"/>
      <c r="CS186" s="78"/>
      <c r="CT186" s="78"/>
      <c r="CU186" s="78"/>
      <c r="CV186" s="78"/>
      <c r="CW186" s="78"/>
      <c r="CX186" s="78"/>
      <c r="CY186" s="78"/>
      <c r="CZ186" s="78"/>
      <c r="DA186" s="78"/>
      <c r="DB186" s="78"/>
      <c r="DC186" s="78"/>
      <c r="DD186" s="78"/>
      <c r="DE186" s="78"/>
      <c r="DF186" s="78"/>
      <c r="DG186" s="78"/>
      <c r="DH186" s="78"/>
      <c r="DI186" s="78"/>
      <c r="DJ186" s="78"/>
      <c r="DK186" s="78"/>
      <c r="DL186" s="78"/>
      <c r="DM186" s="78"/>
      <c r="DN186" s="78"/>
      <c r="DO186" s="78"/>
      <c r="DP186" s="78"/>
      <c r="DQ186" s="78"/>
      <c r="DR186" s="78"/>
      <c r="DS186" s="78"/>
      <c r="DT186" s="78"/>
      <c r="DU186" s="78"/>
      <c r="DV186" s="78"/>
      <c r="DW186" s="78"/>
      <c r="DX186" s="78"/>
      <c r="DY186" s="78"/>
      <c r="DZ186" s="78"/>
      <c r="EA186" s="78"/>
      <c r="EB186" s="78"/>
      <c r="EC186" s="78"/>
      <c r="ED186" s="78"/>
      <c r="EE186" s="78"/>
      <c r="EF186" s="78"/>
      <c r="EG186" s="78"/>
      <c r="EH186" s="78"/>
      <c r="EI186" s="78"/>
      <c r="EJ186" s="78"/>
    </row>
    <row r="187" spans="1:140" x14ac:dyDescent="0.25">
      <c r="A187" s="87"/>
      <c r="B187" s="119">
        <v>184</v>
      </c>
      <c r="C187" s="88" t="s">
        <v>587</v>
      </c>
      <c r="D187" s="88" t="s">
        <v>698</v>
      </c>
      <c r="E187" s="73">
        <v>0</v>
      </c>
      <c r="F187" s="73">
        <v>4.0199999999999996</v>
      </c>
      <c r="G187" s="73">
        <v>0</v>
      </c>
      <c r="H187" s="74">
        <v>0</v>
      </c>
      <c r="I187" s="74">
        <v>0</v>
      </c>
      <c r="J187" s="74">
        <v>0</v>
      </c>
      <c r="K187" s="75">
        <v>0</v>
      </c>
      <c r="L187" s="74">
        <f t="shared" si="162"/>
        <v>0</v>
      </c>
      <c r="M187" s="74">
        <f t="shared" si="163"/>
        <v>0</v>
      </c>
      <c r="N187" s="74">
        <v>0</v>
      </c>
      <c r="O187" s="74">
        <v>0</v>
      </c>
      <c r="P187" s="74">
        <v>0</v>
      </c>
      <c r="Q187" s="74">
        <v>0</v>
      </c>
      <c r="R187" s="74">
        <v>0</v>
      </c>
      <c r="S187" s="74">
        <v>0</v>
      </c>
      <c r="T187" s="74">
        <v>0</v>
      </c>
      <c r="U187" s="74">
        <v>0</v>
      </c>
      <c r="V187" s="74">
        <v>0</v>
      </c>
      <c r="W187" s="74">
        <v>0</v>
      </c>
      <c r="X187" s="74">
        <v>0</v>
      </c>
      <c r="Y187" s="74">
        <v>0</v>
      </c>
      <c r="Z187" s="74">
        <v>0</v>
      </c>
      <c r="AA187" s="74">
        <v>0</v>
      </c>
      <c r="AB187" s="74">
        <v>108</v>
      </c>
      <c r="AC187" s="74">
        <v>0</v>
      </c>
      <c r="AD187" s="74">
        <v>0</v>
      </c>
      <c r="AE187" s="75">
        <v>26</v>
      </c>
      <c r="AF187" s="74">
        <f t="shared" si="161"/>
        <v>0</v>
      </c>
      <c r="AG187" s="74">
        <f t="shared" si="164"/>
        <v>0</v>
      </c>
      <c r="AH187" s="74">
        <f t="shared" si="165"/>
        <v>26</v>
      </c>
      <c r="AI187" s="75">
        <v>0</v>
      </c>
      <c r="AJ187" s="74">
        <f t="shared" si="149"/>
        <v>0</v>
      </c>
      <c r="AK187" s="74">
        <f t="shared" si="150"/>
        <v>0</v>
      </c>
      <c r="AL187" s="74">
        <f t="shared" si="151"/>
        <v>0</v>
      </c>
      <c r="AM187" s="75">
        <v>0</v>
      </c>
      <c r="AN187" s="74">
        <f t="shared" si="127"/>
        <v>0</v>
      </c>
      <c r="AO187" s="74">
        <f t="shared" si="128"/>
        <v>0</v>
      </c>
      <c r="AP187" s="74">
        <f t="shared" si="129"/>
        <v>0</v>
      </c>
      <c r="AQ187" s="75">
        <v>0</v>
      </c>
      <c r="AR187" s="74">
        <f t="shared" si="152"/>
        <v>0</v>
      </c>
      <c r="AS187" s="74">
        <f t="shared" si="153"/>
        <v>0</v>
      </c>
      <c r="AT187" s="74">
        <f t="shared" si="154"/>
        <v>0</v>
      </c>
      <c r="AU187" s="74">
        <v>0</v>
      </c>
      <c r="AV187" s="74">
        <v>0</v>
      </c>
      <c r="AW187" s="74">
        <v>0</v>
      </c>
      <c r="AX187" s="75">
        <v>0</v>
      </c>
      <c r="AY187" s="74">
        <f t="shared" si="130"/>
        <v>0</v>
      </c>
      <c r="AZ187" s="74">
        <f t="shared" si="131"/>
        <v>0</v>
      </c>
      <c r="BA187" s="74">
        <f t="shared" si="132"/>
        <v>0</v>
      </c>
      <c r="BB187" s="74">
        <v>0</v>
      </c>
      <c r="BC187" s="74">
        <f t="shared" si="133"/>
        <v>0</v>
      </c>
      <c r="BD187" s="74">
        <f t="shared" si="134"/>
        <v>0</v>
      </c>
      <c r="BE187" s="74">
        <f t="shared" si="135"/>
        <v>0</v>
      </c>
      <c r="BF187" s="75">
        <v>2.68</v>
      </c>
      <c r="BG187" s="74">
        <f t="shared" si="155"/>
        <v>0</v>
      </c>
      <c r="BH187" s="74">
        <f t="shared" si="156"/>
        <v>1.4740000000000002</v>
      </c>
      <c r="BI187" s="74">
        <f t="shared" si="157"/>
        <v>1.2060000000000002</v>
      </c>
      <c r="BJ187" s="75">
        <v>0</v>
      </c>
      <c r="BK187" s="74">
        <f t="shared" si="158"/>
        <v>0</v>
      </c>
      <c r="BL187" s="74">
        <f t="shared" si="159"/>
        <v>0</v>
      </c>
      <c r="BM187" s="74">
        <f t="shared" si="160"/>
        <v>0</v>
      </c>
      <c r="BN187" s="74">
        <f t="shared" si="136"/>
        <v>0</v>
      </c>
      <c r="BO187" s="74">
        <f t="shared" si="137"/>
        <v>109.474</v>
      </c>
      <c r="BP187" s="74">
        <f t="shared" si="138"/>
        <v>31.225999999999999</v>
      </c>
      <c r="BQ187" s="74">
        <f t="shared" si="139"/>
        <v>140.69999999999999</v>
      </c>
      <c r="BS187" s="74">
        <f t="shared" si="140"/>
        <v>140.70000000000002</v>
      </c>
      <c r="BT187" s="74">
        <f t="shared" si="141"/>
        <v>0</v>
      </c>
      <c r="BU187" s="74"/>
      <c r="BV187" s="77">
        <f t="shared" si="142"/>
        <v>0</v>
      </c>
      <c r="BW187" s="77">
        <f t="shared" si="143"/>
        <v>0.77806680881307755</v>
      </c>
      <c r="BX187" s="77">
        <f t="shared" si="144"/>
        <v>0.22193319118692253</v>
      </c>
      <c r="BY187" s="78"/>
      <c r="BZ187" s="78"/>
      <c r="CA187" s="78"/>
      <c r="CB187" s="78"/>
      <c r="CC187" s="78"/>
      <c r="CD187" s="78"/>
      <c r="CE187" s="78"/>
      <c r="CF187" s="78"/>
      <c r="CG187" s="78"/>
      <c r="CH187" s="78"/>
      <c r="CI187" s="78"/>
      <c r="CJ187" s="78"/>
      <c r="CK187" s="78"/>
      <c r="CL187" s="78"/>
      <c r="CM187" s="78"/>
      <c r="CN187" s="78"/>
      <c r="CO187" s="78"/>
      <c r="CP187" s="78"/>
      <c r="CQ187" s="78"/>
      <c r="CR187" s="78"/>
      <c r="CS187" s="78"/>
      <c r="CT187" s="78"/>
      <c r="CU187" s="78"/>
      <c r="CV187" s="78"/>
      <c r="CW187" s="78"/>
      <c r="CX187" s="78"/>
      <c r="CY187" s="78"/>
      <c r="CZ187" s="78"/>
      <c r="DA187" s="78"/>
      <c r="DB187" s="78"/>
      <c r="DC187" s="78"/>
      <c r="DD187" s="78"/>
      <c r="DE187" s="78"/>
      <c r="DF187" s="78"/>
      <c r="DG187" s="78"/>
      <c r="DH187" s="78"/>
      <c r="DI187" s="78"/>
      <c r="DJ187" s="78"/>
      <c r="DK187" s="78"/>
      <c r="DL187" s="78"/>
      <c r="DM187" s="78"/>
      <c r="DN187" s="78"/>
      <c r="DO187" s="78"/>
      <c r="DP187" s="78"/>
      <c r="DQ187" s="78"/>
      <c r="DR187" s="78"/>
      <c r="DS187" s="78"/>
      <c r="DT187" s="78"/>
      <c r="DU187" s="78"/>
      <c r="DV187" s="78"/>
      <c r="DW187" s="78"/>
      <c r="DX187" s="78"/>
      <c r="DY187" s="78"/>
      <c r="DZ187" s="78"/>
      <c r="EA187" s="78"/>
      <c r="EB187" s="78"/>
      <c r="EC187" s="78"/>
      <c r="ED187" s="78"/>
      <c r="EE187" s="78"/>
      <c r="EF187" s="78"/>
      <c r="EG187" s="78"/>
      <c r="EH187" s="78"/>
      <c r="EI187" s="78"/>
      <c r="EJ187" s="78"/>
    </row>
    <row r="188" spans="1:140" x14ac:dyDescent="0.25">
      <c r="A188" s="87"/>
      <c r="B188" s="119">
        <v>185</v>
      </c>
      <c r="C188" s="88" t="s">
        <v>632</v>
      </c>
      <c r="D188" s="88" t="s">
        <v>160</v>
      </c>
      <c r="E188" s="73">
        <v>0</v>
      </c>
      <c r="F188" s="73">
        <v>0</v>
      </c>
      <c r="G188" s="73">
        <v>0</v>
      </c>
      <c r="H188" s="74">
        <v>0</v>
      </c>
      <c r="I188" s="74">
        <v>0</v>
      </c>
      <c r="J188" s="74">
        <v>0</v>
      </c>
      <c r="K188" s="75">
        <v>0</v>
      </c>
      <c r="L188" s="74">
        <f t="shared" si="162"/>
        <v>0</v>
      </c>
      <c r="M188" s="74">
        <f t="shared" si="163"/>
        <v>0</v>
      </c>
      <c r="N188" s="74">
        <v>0</v>
      </c>
      <c r="O188" s="74">
        <v>0</v>
      </c>
      <c r="P188" s="74">
        <v>0</v>
      </c>
      <c r="Q188" s="74">
        <v>0</v>
      </c>
      <c r="R188" s="74">
        <v>0</v>
      </c>
      <c r="S188" s="74">
        <v>0</v>
      </c>
      <c r="T188" s="74">
        <v>0</v>
      </c>
      <c r="U188" s="74">
        <v>0</v>
      </c>
      <c r="V188" s="74">
        <v>0</v>
      </c>
      <c r="W188" s="74">
        <v>0</v>
      </c>
      <c r="X188" s="74">
        <v>0</v>
      </c>
      <c r="Y188" s="74">
        <v>0</v>
      </c>
      <c r="Z188" s="74">
        <v>0</v>
      </c>
      <c r="AA188" s="74">
        <v>0</v>
      </c>
      <c r="AB188" s="74">
        <v>0</v>
      </c>
      <c r="AC188" s="74">
        <v>0</v>
      </c>
      <c r="AD188" s="74">
        <v>0</v>
      </c>
      <c r="AE188" s="75">
        <v>0</v>
      </c>
      <c r="AF188" s="74">
        <f t="shared" si="161"/>
        <v>0</v>
      </c>
      <c r="AG188" s="74">
        <f t="shared" si="164"/>
        <v>0</v>
      </c>
      <c r="AH188" s="74">
        <f t="shared" si="165"/>
        <v>0</v>
      </c>
      <c r="AI188" s="75">
        <v>0</v>
      </c>
      <c r="AJ188" s="74">
        <f t="shared" si="149"/>
        <v>0</v>
      </c>
      <c r="AK188" s="74">
        <f t="shared" si="150"/>
        <v>0</v>
      </c>
      <c r="AL188" s="74">
        <f t="shared" si="151"/>
        <v>0</v>
      </c>
      <c r="AM188" s="75">
        <v>0</v>
      </c>
      <c r="AN188" s="74">
        <f t="shared" si="127"/>
        <v>0</v>
      </c>
      <c r="AO188" s="74">
        <f t="shared" si="128"/>
        <v>0</v>
      </c>
      <c r="AP188" s="74">
        <f t="shared" si="129"/>
        <v>0</v>
      </c>
      <c r="AQ188" s="75">
        <v>0</v>
      </c>
      <c r="AR188" s="74">
        <f t="shared" si="152"/>
        <v>0</v>
      </c>
      <c r="AS188" s="74">
        <f t="shared" si="153"/>
        <v>0</v>
      </c>
      <c r="AT188" s="74">
        <f t="shared" si="154"/>
        <v>0</v>
      </c>
      <c r="AU188" s="74">
        <v>0</v>
      </c>
      <c r="AV188" s="74">
        <v>0</v>
      </c>
      <c r="AW188" s="74">
        <v>0</v>
      </c>
      <c r="AX188" s="75">
        <v>0</v>
      </c>
      <c r="AY188" s="74">
        <f t="shared" si="130"/>
        <v>0</v>
      </c>
      <c r="AZ188" s="74">
        <f t="shared" si="131"/>
        <v>0</v>
      </c>
      <c r="BA188" s="74">
        <f t="shared" si="132"/>
        <v>0</v>
      </c>
      <c r="BB188" s="74">
        <v>120</v>
      </c>
      <c r="BC188" s="74">
        <f t="shared" si="133"/>
        <v>0</v>
      </c>
      <c r="BD188" s="74">
        <f t="shared" si="134"/>
        <v>0</v>
      </c>
      <c r="BE188" s="74">
        <f t="shared" si="135"/>
        <v>120</v>
      </c>
      <c r="BF188" s="75">
        <v>3.1799999999999997</v>
      </c>
      <c r="BG188" s="74">
        <f t="shared" si="155"/>
        <v>0</v>
      </c>
      <c r="BH188" s="74">
        <f t="shared" si="156"/>
        <v>1.7489999999999999</v>
      </c>
      <c r="BI188" s="74">
        <f t="shared" si="157"/>
        <v>1.4309999999999998</v>
      </c>
      <c r="BJ188" s="75">
        <v>0</v>
      </c>
      <c r="BK188" s="74">
        <f t="shared" si="158"/>
        <v>0</v>
      </c>
      <c r="BL188" s="74">
        <f t="shared" si="159"/>
        <v>0</v>
      </c>
      <c r="BM188" s="74">
        <f t="shared" si="160"/>
        <v>0</v>
      </c>
      <c r="BN188" s="74">
        <f t="shared" si="136"/>
        <v>0</v>
      </c>
      <c r="BO188" s="74">
        <f t="shared" si="137"/>
        <v>1.7489999999999999</v>
      </c>
      <c r="BP188" s="74">
        <f t="shared" si="138"/>
        <v>121.431</v>
      </c>
      <c r="BQ188" s="74">
        <f t="shared" si="139"/>
        <v>123.17999999999999</v>
      </c>
      <c r="BS188" s="74">
        <f t="shared" si="140"/>
        <v>123.18</v>
      </c>
      <c r="BT188" s="74">
        <f t="shared" si="141"/>
        <v>0</v>
      </c>
      <c r="BU188" s="74"/>
      <c r="BV188" s="77">
        <f t="shared" si="142"/>
        <v>0</v>
      </c>
      <c r="BW188" s="77">
        <f t="shared" si="143"/>
        <v>1.4198733560642961E-2</v>
      </c>
      <c r="BX188" s="77">
        <f t="shared" si="144"/>
        <v>0.98580126643935706</v>
      </c>
      <c r="BY188" s="78"/>
      <c r="BZ188" s="78"/>
      <c r="CA188" s="78"/>
      <c r="CB188" s="78"/>
      <c r="CC188" s="78"/>
      <c r="CD188" s="78"/>
      <c r="CE188" s="78"/>
      <c r="CF188" s="78"/>
      <c r="CG188" s="78"/>
      <c r="CH188" s="78"/>
      <c r="CI188" s="78"/>
      <c r="CJ188" s="78"/>
      <c r="CK188" s="78"/>
      <c r="CL188" s="78"/>
      <c r="CM188" s="78"/>
      <c r="CN188" s="78"/>
      <c r="CO188" s="78"/>
      <c r="CP188" s="78"/>
      <c r="CQ188" s="78"/>
      <c r="CR188" s="78"/>
      <c r="CS188" s="78"/>
      <c r="CT188" s="78"/>
      <c r="CU188" s="78"/>
      <c r="CV188" s="78"/>
      <c r="CW188" s="78"/>
      <c r="CX188" s="78"/>
      <c r="CY188" s="78"/>
      <c r="CZ188" s="78"/>
      <c r="DA188" s="78"/>
      <c r="DB188" s="78"/>
      <c r="DC188" s="78"/>
      <c r="DD188" s="78"/>
      <c r="DE188" s="78"/>
      <c r="DF188" s="78"/>
      <c r="DG188" s="78"/>
      <c r="DH188" s="78"/>
      <c r="DI188" s="78"/>
      <c r="DJ188" s="78"/>
      <c r="DK188" s="78"/>
      <c r="DL188" s="78"/>
      <c r="DM188" s="78"/>
      <c r="DN188" s="78"/>
      <c r="DO188" s="78"/>
      <c r="DP188" s="78"/>
      <c r="DQ188" s="78"/>
      <c r="DR188" s="78"/>
      <c r="DS188" s="78"/>
      <c r="DT188" s="78"/>
      <c r="DU188" s="78"/>
      <c r="DV188" s="78"/>
      <c r="DW188" s="78"/>
      <c r="DX188" s="78"/>
      <c r="DY188" s="78"/>
      <c r="DZ188" s="78"/>
      <c r="EA188" s="78"/>
      <c r="EB188" s="78"/>
      <c r="EC188" s="78"/>
      <c r="ED188" s="78"/>
      <c r="EE188" s="78"/>
      <c r="EF188" s="78"/>
      <c r="EG188" s="78"/>
      <c r="EH188" s="78"/>
      <c r="EI188" s="78"/>
      <c r="EJ188" s="78"/>
    </row>
    <row r="189" spans="1:140" x14ac:dyDescent="0.25">
      <c r="A189" s="72"/>
      <c r="B189" s="119">
        <v>186</v>
      </c>
      <c r="C189" s="88" t="s">
        <v>376</v>
      </c>
      <c r="D189" s="88" t="s">
        <v>100</v>
      </c>
      <c r="E189" s="73">
        <v>0</v>
      </c>
      <c r="F189" s="73">
        <v>0.63</v>
      </c>
      <c r="G189" s="73">
        <v>0</v>
      </c>
      <c r="H189" s="74">
        <v>0</v>
      </c>
      <c r="I189" s="74">
        <v>0</v>
      </c>
      <c r="J189" s="74">
        <v>0</v>
      </c>
      <c r="K189" s="75">
        <v>0</v>
      </c>
      <c r="L189" s="74">
        <f t="shared" si="162"/>
        <v>0</v>
      </c>
      <c r="M189" s="74">
        <f t="shared" si="163"/>
        <v>0</v>
      </c>
      <c r="N189" s="74">
        <v>0</v>
      </c>
      <c r="O189" s="74">
        <v>0</v>
      </c>
      <c r="P189" s="74">
        <v>0</v>
      </c>
      <c r="Q189" s="74">
        <v>0</v>
      </c>
      <c r="R189" s="74">
        <v>0</v>
      </c>
      <c r="S189" s="74">
        <v>0</v>
      </c>
      <c r="T189" s="74">
        <v>0</v>
      </c>
      <c r="U189" s="74">
        <v>0</v>
      </c>
      <c r="V189" s="74">
        <v>0</v>
      </c>
      <c r="W189" s="74">
        <v>7.2</v>
      </c>
      <c r="X189" s="74">
        <v>0</v>
      </c>
      <c r="Y189" s="74">
        <v>0</v>
      </c>
      <c r="Z189" s="74">
        <v>0</v>
      </c>
      <c r="AA189" s="74">
        <v>0</v>
      </c>
      <c r="AB189" s="74">
        <v>0</v>
      </c>
      <c r="AC189" s="74">
        <v>0</v>
      </c>
      <c r="AD189" s="74">
        <v>0</v>
      </c>
      <c r="AE189" s="75">
        <v>0</v>
      </c>
      <c r="AF189" s="74">
        <f t="shared" si="161"/>
        <v>0</v>
      </c>
      <c r="AG189" s="74">
        <f t="shared" si="164"/>
        <v>0</v>
      </c>
      <c r="AH189" s="74">
        <f t="shared" si="165"/>
        <v>0</v>
      </c>
      <c r="AI189" s="75">
        <v>0</v>
      </c>
      <c r="AJ189" s="74">
        <f t="shared" si="149"/>
        <v>0</v>
      </c>
      <c r="AK189" s="74">
        <f t="shared" si="150"/>
        <v>0</v>
      </c>
      <c r="AL189" s="74">
        <f t="shared" si="151"/>
        <v>0</v>
      </c>
      <c r="AM189" s="75">
        <v>0.2</v>
      </c>
      <c r="AN189" s="74">
        <f t="shared" si="127"/>
        <v>0</v>
      </c>
      <c r="AO189" s="74">
        <f t="shared" si="128"/>
        <v>0.11000000000000001</v>
      </c>
      <c r="AP189" s="74">
        <f t="shared" si="129"/>
        <v>9.0000000000000011E-2</v>
      </c>
      <c r="AQ189" s="75">
        <v>0</v>
      </c>
      <c r="AR189" s="74">
        <f t="shared" si="152"/>
        <v>0</v>
      </c>
      <c r="AS189" s="74">
        <f t="shared" si="153"/>
        <v>0</v>
      </c>
      <c r="AT189" s="74">
        <f t="shared" si="154"/>
        <v>0</v>
      </c>
      <c r="AU189" s="74">
        <v>0</v>
      </c>
      <c r="AV189" s="74">
        <v>0</v>
      </c>
      <c r="AW189" s="74">
        <v>19.411764705882355</v>
      </c>
      <c r="AX189" s="75">
        <v>0</v>
      </c>
      <c r="AY189" s="74">
        <f t="shared" si="130"/>
        <v>0</v>
      </c>
      <c r="AZ189" s="74">
        <f t="shared" si="131"/>
        <v>0</v>
      </c>
      <c r="BA189" s="74">
        <f t="shared" si="132"/>
        <v>0</v>
      </c>
      <c r="BB189" s="74">
        <v>0</v>
      </c>
      <c r="BC189" s="74">
        <f t="shared" si="133"/>
        <v>0</v>
      </c>
      <c r="BD189" s="74">
        <f t="shared" si="134"/>
        <v>0</v>
      </c>
      <c r="BE189" s="74">
        <f t="shared" si="135"/>
        <v>0</v>
      </c>
      <c r="BF189" s="75">
        <v>0.3</v>
      </c>
      <c r="BG189" s="74">
        <f t="shared" si="155"/>
        <v>0</v>
      </c>
      <c r="BH189" s="74">
        <f t="shared" si="156"/>
        <v>0.16500000000000001</v>
      </c>
      <c r="BI189" s="74">
        <f t="shared" si="157"/>
        <v>0.13500000000000001</v>
      </c>
      <c r="BJ189" s="75">
        <v>0</v>
      </c>
      <c r="BK189" s="74">
        <f t="shared" si="158"/>
        <v>0</v>
      </c>
      <c r="BL189" s="74">
        <f t="shared" si="159"/>
        <v>0</v>
      </c>
      <c r="BM189" s="74">
        <f t="shared" si="160"/>
        <v>0</v>
      </c>
      <c r="BN189" s="74">
        <f t="shared" si="136"/>
        <v>0</v>
      </c>
      <c r="BO189" s="74">
        <f t="shared" si="137"/>
        <v>26.886764705882356</v>
      </c>
      <c r="BP189" s="74">
        <f t="shared" si="138"/>
        <v>0.85499999999999998</v>
      </c>
      <c r="BQ189" s="74">
        <f t="shared" si="139"/>
        <v>27.741764705882357</v>
      </c>
      <c r="BS189" s="74">
        <f t="shared" si="140"/>
        <v>27.741764705882357</v>
      </c>
      <c r="BT189" s="74">
        <f t="shared" si="141"/>
        <v>0</v>
      </c>
      <c r="BU189" s="74"/>
      <c r="BV189" s="77">
        <f t="shared" si="142"/>
        <v>0</v>
      </c>
      <c r="BW189" s="77">
        <f t="shared" si="143"/>
        <v>0.96918004283200099</v>
      </c>
      <c r="BX189" s="77">
        <f t="shared" si="144"/>
        <v>3.0819957167998978E-2</v>
      </c>
      <c r="BY189" s="78"/>
      <c r="BZ189" s="78"/>
      <c r="CA189" s="78"/>
      <c r="CB189" s="78"/>
      <c r="CC189" s="78"/>
      <c r="CD189" s="78"/>
      <c r="CE189" s="78"/>
      <c r="CF189" s="78"/>
      <c r="CG189" s="78"/>
      <c r="CH189" s="78"/>
      <c r="CI189" s="78"/>
      <c r="CJ189" s="78"/>
      <c r="CK189" s="78"/>
      <c r="CL189" s="78"/>
      <c r="CM189" s="78"/>
      <c r="CN189" s="78"/>
      <c r="CO189" s="78"/>
      <c r="CP189" s="78"/>
      <c r="CQ189" s="78"/>
      <c r="CR189" s="78"/>
      <c r="CS189" s="78"/>
      <c r="CT189" s="78"/>
      <c r="CU189" s="78"/>
      <c r="CV189" s="78"/>
      <c r="CW189" s="78"/>
      <c r="CX189" s="78"/>
      <c r="CY189" s="78"/>
      <c r="CZ189" s="78"/>
      <c r="DA189" s="78"/>
      <c r="DB189" s="78"/>
      <c r="DC189" s="78"/>
      <c r="DD189" s="78"/>
      <c r="DE189" s="78"/>
      <c r="DF189" s="78"/>
      <c r="DG189" s="78"/>
      <c r="DH189" s="78"/>
      <c r="DI189" s="78"/>
      <c r="DJ189" s="78"/>
      <c r="DK189" s="78"/>
      <c r="DL189" s="78"/>
      <c r="DM189" s="78"/>
      <c r="DN189" s="78"/>
      <c r="DO189" s="78"/>
      <c r="DP189" s="78"/>
      <c r="DQ189" s="78"/>
      <c r="DR189" s="78"/>
      <c r="DS189" s="78"/>
      <c r="DT189" s="78"/>
      <c r="DU189" s="78"/>
      <c r="DV189" s="78"/>
      <c r="DW189" s="78"/>
      <c r="DX189" s="78"/>
      <c r="DY189" s="78"/>
      <c r="DZ189" s="78"/>
      <c r="EA189" s="78"/>
      <c r="EB189" s="78"/>
      <c r="EC189" s="78"/>
      <c r="ED189" s="78"/>
      <c r="EE189" s="78"/>
      <c r="EF189" s="78"/>
      <c r="EG189" s="78"/>
      <c r="EH189" s="78"/>
      <c r="EI189" s="78"/>
      <c r="EJ189" s="78"/>
    </row>
    <row r="190" spans="1:140" x14ac:dyDescent="0.25">
      <c r="A190" s="87"/>
      <c r="B190" s="109">
        <v>187</v>
      </c>
      <c r="C190" s="90" t="s">
        <v>633</v>
      </c>
      <c r="D190" s="90" t="s">
        <v>79</v>
      </c>
      <c r="E190" s="91">
        <v>0</v>
      </c>
      <c r="F190" s="91">
        <v>0.04</v>
      </c>
      <c r="G190" s="91">
        <v>0</v>
      </c>
      <c r="H190" s="92">
        <v>0</v>
      </c>
      <c r="I190" s="92">
        <v>0</v>
      </c>
      <c r="J190" s="92">
        <v>0</v>
      </c>
      <c r="K190" s="93">
        <v>0</v>
      </c>
      <c r="L190" s="92">
        <f t="shared" si="162"/>
        <v>0</v>
      </c>
      <c r="M190" s="92">
        <f t="shared" si="163"/>
        <v>0</v>
      </c>
      <c r="N190" s="92">
        <v>0</v>
      </c>
      <c r="O190" s="92">
        <v>0</v>
      </c>
      <c r="P190" s="92">
        <v>18.29</v>
      </c>
      <c r="Q190" s="92">
        <v>36</v>
      </c>
      <c r="R190" s="92">
        <v>2.5299999999999998</v>
      </c>
      <c r="S190" s="92">
        <v>61</v>
      </c>
      <c r="T190" s="92">
        <v>0</v>
      </c>
      <c r="U190" s="92">
        <v>0</v>
      </c>
      <c r="V190" s="92">
        <v>17.940000000000001</v>
      </c>
      <c r="W190" s="92">
        <v>0</v>
      </c>
      <c r="X190" s="92">
        <v>0</v>
      </c>
      <c r="Y190" s="92">
        <v>0</v>
      </c>
      <c r="Z190" s="92">
        <v>0</v>
      </c>
      <c r="AA190" s="92">
        <v>0</v>
      </c>
      <c r="AB190" s="92">
        <v>0</v>
      </c>
      <c r="AC190" s="92">
        <v>0</v>
      </c>
      <c r="AD190" s="92">
        <v>0</v>
      </c>
      <c r="AE190" s="93">
        <v>24.12</v>
      </c>
      <c r="AF190" s="92">
        <f t="shared" si="161"/>
        <v>0</v>
      </c>
      <c r="AG190" s="92">
        <f t="shared" si="164"/>
        <v>0</v>
      </c>
      <c r="AH190" s="92">
        <f t="shared" si="165"/>
        <v>24.12</v>
      </c>
      <c r="AI190" s="93">
        <v>2.08</v>
      </c>
      <c r="AJ190" s="92">
        <f t="shared" si="149"/>
        <v>0</v>
      </c>
      <c r="AK190" s="92">
        <f t="shared" si="150"/>
        <v>1.1440000000000001</v>
      </c>
      <c r="AL190" s="92">
        <f t="shared" si="151"/>
        <v>0.93600000000000005</v>
      </c>
      <c r="AM190" s="93">
        <v>0</v>
      </c>
      <c r="AN190" s="92">
        <f t="shared" si="127"/>
        <v>0</v>
      </c>
      <c r="AO190" s="92">
        <f t="shared" si="128"/>
        <v>0</v>
      </c>
      <c r="AP190" s="92">
        <f t="shared" si="129"/>
        <v>0</v>
      </c>
      <c r="AQ190" s="93">
        <v>0.03</v>
      </c>
      <c r="AR190" s="92">
        <f t="shared" si="152"/>
        <v>1.4999999999999999E-2</v>
      </c>
      <c r="AS190" s="92">
        <f t="shared" si="153"/>
        <v>7.4999999999999997E-3</v>
      </c>
      <c r="AT190" s="92">
        <f t="shared" si="154"/>
        <v>7.4999999999999997E-3</v>
      </c>
      <c r="AU190" s="92">
        <v>0</v>
      </c>
      <c r="AV190" s="92">
        <v>0</v>
      </c>
      <c r="AW190" s="92">
        <v>0</v>
      </c>
      <c r="AX190" s="93">
        <v>0</v>
      </c>
      <c r="AY190" s="92">
        <f t="shared" si="130"/>
        <v>0</v>
      </c>
      <c r="AZ190" s="92">
        <f t="shared" si="131"/>
        <v>0</v>
      </c>
      <c r="BA190" s="92">
        <f t="shared" si="132"/>
        <v>0</v>
      </c>
      <c r="BB190" s="92">
        <v>0</v>
      </c>
      <c r="BC190" s="74">
        <f t="shared" si="133"/>
        <v>0</v>
      </c>
      <c r="BD190" s="74">
        <f t="shared" si="134"/>
        <v>0</v>
      </c>
      <c r="BE190" s="74">
        <f t="shared" si="135"/>
        <v>0</v>
      </c>
      <c r="BF190" s="93">
        <v>2.88</v>
      </c>
      <c r="BG190" s="92">
        <f t="shared" si="155"/>
        <v>0</v>
      </c>
      <c r="BH190" s="92">
        <f t="shared" si="156"/>
        <v>1.5840000000000001</v>
      </c>
      <c r="BI190" s="92">
        <f t="shared" si="157"/>
        <v>1.296</v>
      </c>
      <c r="BJ190" s="93">
        <v>0.87804000000000004</v>
      </c>
      <c r="BK190" s="92">
        <f t="shared" si="158"/>
        <v>0</v>
      </c>
      <c r="BL190" s="92">
        <f t="shared" si="159"/>
        <v>0.48292200000000007</v>
      </c>
      <c r="BM190" s="92">
        <f t="shared" si="160"/>
        <v>0.39511800000000002</v>
      </c>
      <c r="BN190" s="74">
        <f t="shared" si="136"/>
        <v>1.4999999999999999E-2</v>
      </c>
      <c r="BO190" s="74">
        <f t="shared" si="137"/>
        <v>138.97842199999999</v>
      </c>
      <c r="BP190" s="74">
        <f t="shared" si="138"/>
        <v>26.794618</v>
      </c>
      <c r="BQ190" s="92">
        <f t="shared" si="139"/>
        <v>165.78803999999997</v>
      </c>
      <c r="BR190" s="94"/>
      <c r="BS190" s="92">
        <f t="shared" si="140"/>
        <v>165.78804</v>
      </c>
      <c r="BT190" s="92">
        <f t="shared" si="141"/>
        <v>0</v>
      </c>
      <c r="BU190" s="92"/>
      <c r="BV190" s="95">
        <f t="shared" si="142"/>
        <v>9.04769728865846E-5</v>
      </c>
      <c r="BW190" s="95">
        <f t="shared" si="143"/>
        <v>0.83828979460762076</v>
      </c>
      <c r="BX190" s="95">
        <f t="shared" si="144"/>
        <v>0.16161972841949276</v>
      </c>
      <c r="BY190" s="78"/>
      <c r="BZ190" s="78"/>
      <c r="CA190" s="78"/>
      <c r="CB190" s="78"/>
      <c r="CC190" s="78"/>
      <c r="CD190" s="78"/>
      <c r="CE190" s="78"/>
      <c r="CF190" s="78"/>
      <c r="CG190" s="78"/>
      <c r="CH190" s="78"/>
      <c r="CI190" s="78"/>
      <c r="CJ190" s="78"/>
      <c r="CK190" s="78"/>
      <c r="CL190" s="78"/>
      <c r="CM190" s="78"/>
      <c r="CN190" s="78"/>
      <c r="CO190" s="78"/>
      <c r="CP190" s="78"/>
      <c r="CQ190" s="78"/>
      <c r="CR190" s="78"/>
      <c r="CS190" s="78"/>
      <c r="CT190" s="78"/>
      <c r="CU190" s="78"/>
      <c r="CV190" s="78"/>
      <c r="CW190" s="78"/>
      <c r="CX190" s="78"/>
      <c r="CY190" s="78"/>
      <c r="CZ190" s="78"/>
      <c r="DA190" s="78"/>
      <c r="DB190" s="78"/>
      <c r="DC190" s="78"/>
      <c r="DD190" s="78"/>
      <c r="DE190" s="78"/>
      <c r="DF190" s="78"/>
      <c r="DG190" s="78"/>
      <c r="DH190" s="78"/>
      <c r="DI190" s="78"/>
      <c r="DJ190" s="78"/>
      <c r="DK190" s="78"/>
      <c r="DL190" s="78"/>
      <c r="DM190" s="78"/>
      <c r="DN190" s="78"/>
      <c r="DO190" s="78"/>
      <c r="DP190" s="78"/>
      <c r="DQ190" s="78"/>
      <c r="DR190" s="78"/>
      <c r="DS190" s="78"/>
      <c r="DT190" s="78"/>
      <c r="DU190" s="78"/>
      <c r="DV190" s="78"/>
      <c r="DW190" s="78"/>
      <c r="DX190" s="78"/>
      <c r="DY190" s="78"/>
      <c r="DZ190" s="78"/>
      <c r="EA190" s="78"/>
      <c r="EB190" s="78"/>
      <c r="EC190" s="78"/>
      <c r="ED190" s="78"/>
      <c r="EE190" s="78"/>
      <c r="EF190" s="78"/>
      <c r="EG190" s="78"/>
      <c r="EH190" s="78"/>
      <c r="EI190" s="78"/>
      <c r="EJ190" s="78"/>
    </row>
    <row r="191" spans="1:140" x14ac:dyDescent="0.25">
      <c r="A191" s="87"/>
      <c r="B191" s="119">
        <v>188</v>
      </c>
      <c r="C191" s="88" t="s">
        <v>589</v>
      </c>
      <c r="D191" s="88" t="s">
        <v>161</v>
      </c>
      <c r="E191" s="73">
        <v>0</v>
      </c>
      <c r="F191" s="73">
        <v>0.5</v>
      </c>
      <c r="G191" s="73">
        <v>0</v>
      </c>
      <c r="H191" s="74">
        <v>0</v>
      </c>
      <c r="I191" s="74">
        <v>0</v>
      </c>
      <c r="J191" s="74">
        <v>0</v>
      </c>
      <c r="K191" s="75">
        <v>0</v>
      </c>
      <c r="L191" s="74">
        <f t="shared" si="162"/>
        <v>0</v>
      </c>
      <c r="M191" s="74">
        <f t="shared" si="163"/>
        <v>0</v>
      </c>
      <c r="N191" s="74">
        <v>0</v>
      </c>
      <c r="O191" s="74">
        <v>0</v>
      </c>
      <c r="P191" s="74">
        <v>0</v>
      </c>
      <c r="Q191" s="74">
        <v>0</v>
      </c>
      <c r="R191" s="74">
        <v>0</v>
      </c>
      <c r="S191" s="74">
        <v>0</v>
      </c>
      <c r="T191" s="74">
        <v>0</v>
      </c>
      <c r="U191" s="74">
        <v>0</v>
      </c>
      <c r="V191" s="74">
        <v>3.8</v>
      </c>
      <c r="W191" s="74">
        <v>11.24</v>
      </c>
      <c r="X191" s="74">
        <v>26</v>
      </c>
      <c r="Y191" s="74">
        <v>0</v>
      </c>
      <c r="Z191" s="74">
        <v>0</v>
      </c>
      <c r="AA191" s="74">
        <v>0</v>
      </c>
      <c r="AB191" s="74">
        <v>0</v>
      </c>
      <c r="AC191" s="74">
        <v>0</v>
      </c>
      <c r="AD191" s="74">
        <v>0</v>
      </c>
      <c r="AE191" s="75">
        <v>0</v>
      </c>
      <c r="AF191" s="74">
        <f t="shared" si="161"/>
        <v>0</v>
      </c>
      <c r="AG191" s="74">
        <f t="shared" si="164"/>
        <v>0</v>
      </c>
      <c r="AH191" s="74">
        <f t="shared" si="165"/>
        <v>0</v>
      </c>
      <c r="AI191" s="75">
        <v>19.100000000000001</v>
      </c>
      <c r="AJ191" s="74">
        <f t="shared" ref="AJ191:AJ222" si="166">0*AI191</f>
        <v>0</v>
      </c>
      <c r="AK191" s="74">
        <f t="shared" ref="AK191:AK222" si="167">0.55*AI191</f>
        <v>10.505000000000001</v>
      </c>
      <c r="AL191" s="74">
        <f t="shared" ref="AL191:AL222" si="168">0.45*AI191</f>
        <v>8.5950000000000006</v>
      </c>
      <c r="AM191" s="75">
        <v>0</v>
      </c>
      <c r="AN191" s="74">
        <f t="shared" si="127"/>
        <v>0</v>
      </c>
      <c r="AO191" s="74">
        <f t="shared" si="128"/>
        <v>0</v>
      </c>
      <c r="AP191" s="74">
        <f t="shared" si="129"/>
        <v>0</v>
      </c>
      <c r="AQ191" s="75">
        <v>0</v>
      </c>
      <c r="AR191" s="74">
        <f t="shared" ref="AR191:AR222" si="169">0.5*AQ191</f>
        <v>0</v>
      </c>
      <c r="AS191" s="74">
        <f t="shared" ref="AS191:AS222" si="170">0.25*AQ191</f>
        <v>0</v>
      </c>
      <c r="AT191" s="74">
        <f t="shared" ref="AT191:AT222" si="171">0.25*AQ191</f>
        <v>0</v>
      </c>
      <c r="AU191" s="74">
        <v>0</v>
      </c>
      <c r="AV191" s="74">
        <v>0</v>
      </c>
      <c r="AW191" s="74">
        <v>0</v>
      </c>
      <c r="AX191" s="75">
        <v>0</v>
      </c>
      <c r="AY191" s="74">
        <f t="shared" si="130"/>
        <v>0</v>
      </c>
      <c r="AZ191" s="74">
        <f t="shared" si="131"/>
        <v>0</v>
      </c>
      <c r="BA191" s="74">
        <f t="shared" si="132"/>
        <v>0</v>
      </c>
      <c r="BB191" s="74">
        <v>0</v>
      </c>
      <c r="BC191" s="74">
        <f t="shared" si="133"/>
        <v>0</v>
      </c>
      <c r="BD191" s="74">
        <f t="shared" si="134"/>
        <v>0</v>
      </c>
      <c r="BE191" s="74">
        <f t="shared" si="135"/>
        <v>0</v>
      </c>
      <c r="BF191" s="75">
        <v>0.8</v>
      </c>
      <c r="BG191" s="74">
        <f t="shared" ref="BG191:BG210" si="172">0*BF191</f>
        <v>0</v>
      </c>
      <c r="BH191" s="74">
        <f t="shared" ref="BH191:BH210" si="173">0.55*BF191</f>
        <v>0.44000000000000006</v>
      </c>
      <c r="BI191" s="74">
        <f t="shared" ref="BI191:BI210" si="174">0.45*BF191</f>
        <v>0.36000000000000004</v>
      </c>
      <c r="BJ191" s="75">
        <v>0</v>
      </c>
      <c r="BK191" s="74">
        <f t="shared" ref="BK191:BK210" si="175">0*BJ191</f>
        <v>0</v>
      </c>
      <c r="BL191" s="74">
        <f t="shared" ref="BL191:BL210" si="176">0.55*BJ191</f>
        <v>0</v>
      </c>
      <c r="BM191" s="74">
        <f t="shared" ref="BM191:BM210" si="177">0.45*BJ191</f>
        <v>0</v>
      </c>
      <c r="BN191" s="74">
        <f t="shared" si="136"/>
        <v>0</v>
      </c>
      <c r="BO191" s="74">
        <f t="shared" si="137"/>
        <v>51.984999999999999</v>
      </c>
      <c r="BP191" s="74">
        <f t="shared" si="138"/>
        <v>9.4550000000000001</v>
      </c>
      <c r="BQ191" s="74">
        <f t="shared" si="139"/>
        <v>61.44</v>
      </c>
      <c r="BS191" s="74">
        <f t="shared" si="140"/>
        <v>61.44</v>
      </c>
      <c r="BT191" s="74">
        <f t="shared" si="141"/>
        <v>0</v>
      </c>
      <c r="BU191" s="74"/>
      <c r="BV191" s="77">
        <f t="shared" si="142"/>
        <v>0</v>
      </c>
      <c r="BW191" s="77">
        <f t="shared" si="143"/>
        <v>0.84611002604166674</v>
      </c>
      <c r="BX191" s="77">
        <f t="shared" si="144"/>
        <v>0.15388997395833334</v>
      </c>
      <c r="BY191" s="78"/>
      <c r="BZ191" s="78"/>
      <c r="CA191" s="78"/>
      <c r="CB191" s="78"/>
      <c r="CC191" s="78"/>
      <c r="CD191" s="78"/>
      <c r="CE191" s="78"/>
      <c r="CF191" s="78"/>
      <c r="CG191" s="78"/>
      <c r="CH191" s="78"/>
      <c r="CI191" s="78"/>
      <c r="CJ191" s="78"/>
      <c r="CK191" s="78"/>
      <c r="CL191" s="78"/>
      <c r="CM191" s="78"/>
      <c r="CN191" s="78"/>
      <c r="CO191" s="78"/>
      <c r="CP191" s="78"/>
      <c r="CQ191" s="78"/>
      <c r="CR191" s="78"/>
      <c r="CS191" s="78"/>
      <c r="CT191" s="78"/>
      <c r="CU191" s="78"/>
      <c r="CV191" s="78"/>
      <c r="CW191" s="78"/>
      <c r="CX191" s="78"/>
      <c r="CY191" s="78"/>
      <c r="CZ191" s="78"/>
      <c r="DA191" s="78"/>
      <c r="DB191" s="78"/>
      <c r="DC191" s="78"/>
      <c r="DD191" s="78"/>
      <c r="DE191" s="78"/>
      <c r="DF191" s="78"/>
      <c r="DG191" s="78"/>
      <c r="DH191" s="78"/>
      <c r="DI191" s="78"/>
      <c r="DJ191" s="78"/>
      <c r="DK191" s="78"/>
      <c r="DL191" s="78"/>
      <c r="DM191" s="78"/>
      <c r="DN191" s="78"/>
      <c r="DO191" s="78"/>
      <c r="DP191" s="78"/>
      <c r="DQ191" s="78"/>
      <c r="DR191" s="78"/>
      <c r="DS191" s="78"/>
      <c r="DT191" s="78"/>
      <c r="DU191" s="78"/>
      <c r="DV191" s="78"/>
      <c r="DW191" s="78"/>
      <c r="DX191" s="78"/>
      <c r="DY191" s="78"/>
      <c r="DZ191" s="78"/>
      <c r="EA191" s="78"/>
      <c r="EB191" s="78"/>
      <c r="EC191" s="78"/>
      <c r="ED191" s="78"/>
      <c r="EE191" s="78"/>
      <c r="EF191" s="78"/>
      <c r="EG191" s="78"/>
      <c r="EH191" s="78"/>
      <c r="EI191" s="78"/>
      <c r="EJ191" s="78"/>
    </row>
    <row r="192" spans="1:140" x14ac:dyDescent="0.25">
      <c r="A192" s="72"/>
      <c r="B192" s="119">
        <v>189</v>
      </c>
      <c r="C192" s="88" t="s">
        <v>402</v>
      </c>
      <c r="D192" s="88" t="s">
        <v>162</v>
      </c>
      <c r="E192" s="73">
        <v>0</v>
      </c>
      <c r="F192" s="73">
        <v>1.4</v>
      </c>
      <c r="G192" s="73">
        <v>0</v>
      </c>
      <c r="H192" s="74">
        <v>0</v>
      </c>
      <c r="I192" s="74">
        <v>0</v>
      </c>
      <c r="J192" s="74">
        <v>0</v>
      </c>
      <c r="K192" s="75">
        <v>0</v>
      </c>
      <c r="L192" s="74">
        <f t="shared" si="162"/>
        <v>0</v>
      </c>
      <c r="M192" s="74">
        <f t="shared" si="163"/>
        <v>0</v>
      </c>
      <c r="N192" s="74">
        <v>0</v>
      </c>
      <c r="O192" s="74">
        <v>0</v>
      </c>
      <c r="P192" s="74">
        <v>10</v>
      </c>
      <c r="Q192" s="74">
        <v>17</v>
      </c>
      <c r="R192" s="74">
        <v>0</v>
      </c>
      <c r="S192" s="74">
        <v>8</v>
      </c>
      <c r="T192" s="74">
        <v>0</v>
      </c>
      <c r="U192" s="74">
        <v>6.6</v>
      </c>
      <c r="V192" s="74">
        <v>0</v>
      </c>
      <c r="W192" s="74">
        <v>0</v>
      </c>
      <c r="X192" s="74">
        <v>0</v>
      </c>
      <c r="Y192" s="74">
        <v>0</v>
      </c>
      <c r="Z192" s="74">
        <v>0</v>
      </c>
      <c r="AA192" s="74">
        <v>0</v>
      </c>
      <c r="AB192" s="74">
        <v>0</v>
      </c>
      <c r="AC192" s="74">
        <v>0</v>
      </c>
      <c r="AD192" s="74">
        <v>0</v>
      </c>
      <c r="AE192" s="75">
        <v>7.1</v>
      </c>
      <c r="AF192" s="74">
        <f t="shared" si="161"/>
        <v>0</v>
      </c>
      <c r="AG192" s="74">
        <f t="shared" si="164"/>
        <v>0</v>
      </c>
      <c r="AH192" s="74">
        <f t="shared" si="165"/>
        <v>7.1</v>
      </c>
      <c r="AI192" s="75">
        <v>0</v>
      </c>
      <c r="AJ192" s="74">
        <f t="shared" si="166"/>
        <v>0</v>
      </c>
      <c r="AK192" s="74">
        <f t="shared" si="167"/>
        <v>0</v>
      </c>
      <c r="AL192" s="74">
        <f t="shared" si="168"/>
        <v>0</v>
      </c>
      <c r="AM192" s="75">
        <v>0</v>
      </c>
      <c r="AN192" s="74">
        <f t="shared" si="127"/>
        <v>0</v>
      </c>
      <c r="AO192" s="74">
        <f t="shared" si="128"/>
        <v>0</v>
      </c>
      <c r="AP192" s="74">
        <f t="shared" si="129"/>
        <v>0</v>
      </c>
      <c r="AQ192" s="75">
        <v>0</v>
      </c>
      <c r="AR192" s="74">
        <f t="shared" si="169"/>
        <v>0</v>
      </c>
      <c r="AS192" s="74">
        <f t="shared" si="170"/>
        <v>0</v>
      </c>
      <c r="AT192" s="74">
        <f t="shared" si="171"/>
        <v>0</v>
      </c>
      <c r="AU192" s="74">
        <v>0</v>
      </c>
      <c r="AV192" s="74">
        <v>0</v>
      </c>
      <c r="AW192" s="74">
        <v>0</v>
      </c>
      <c r="AX192" s="75">
        <v>0</v>
      </c>
      <c r="AY192" s="74">
        <f t="shared" si="130"/>
        <v>0</v>
      </c>
      <c r="AZ192" s="74">
        <f t="shared" si="131"/>
        <v>0</v>
      </c>
      <c r="BA192" s="74">
        <f t="shared" si="132"/>
        <v>0</v>
      </c>
      <c r="BB192" s="74">
        <v>0</v>
      </c>
      <c r="BC192" s="74">
        <f t="shared" si="133"/>
        <v>0</v>
      </c>
      <c r="BD192" s="74">
        <f t="shared" si="134"/>
        <v>0</v>
      </c>
      <c r="BE192" s="74">
        <f t="shared" si="135"/>
        <v>0</v>
      </c>
      <c r="BF192" s="75">
        <v>1.4</v>
      </c>
      <c r="BG192" s="74">
        <f t="shared" si="172"/>
        <v>0</v>
      </c>
      <c r="BH192" s="74">
        <f t="shared" si="173"/>
        <v>0.77</v>
      </c>
      <c r="BI192" s="74">
        <f t="shared" si="174"/>
        <v>0.63</v>
      </c>
      <c r="BJ192" s="75">
        <v>0</v>
      </c>
      <c r="BK192" s="74">
        <f t="shared" si="175"/>
        <v>0</v>
      </c>
      <c r="BL192" s="74">
        <f t="shared" si="176"/>
        <v>0</v>
      </c>
      <c r="BM192" s="74">
        <f t="shared" si="177"/>
        <v>0</v>
      </c>
      <c r="BN192" s="74">
        <f t="shared" si="136"/>
        <v>0</v>
      </c>
      <c r="BO192" s="74">
        <f t="shared" si="137"/>
        <v>42.370000000000005</v>
      </c>
      <c r="BP192" s="74">
        <f t="shared" si="138"/>
        <v>9.1300000000000008</v>
      </c>
      <c r="BQ192" s="74">
        <f t="shared" si="139"/>
        <v>51.500000000000007</v>
      </c>
      <c r="BS192" s="74">
        <f t="shared" si="140"/>
        <v>51.5</v>
      </c>
      <c r="BT192" s="74">
        <f t="shared" si="141"/>
        <v>0</v>
      </c>
      <c r="BU192" s="74"/>
      <c r="BV192" s="77">
        <f t="shared" si="142"/>
        <v>0</v>
      </c>
      <c r="BW192" s="77">
        <f t="shared" si="143"/>
        <v>0.82271844660194171</v>
      </c>
      <c r="BX192" s="77">
        <f t="shared" si="144"/>
        <v>0.17728155339805823</v>
      </c>
      <c r="BY192" s="78"/>
      <c r="BZ192" s="78"/>
      <c r="CA192" s="78"/>
      <c r="CB192" s="78"/>
      <c r="CC192" s="78"/>
      <c r="CD192" s="78"/>
      <c r="CE192" s="78"/>
      <c r="CF192" s="78"/>
      <c r="CG192" s="78"/>
      <c r="CH192" s="78"/>
      <c r="CI192" s="78"/>
      <c r="CJ192" s="78"/>
      <c r="CK192" s="78"/>
      <c r="CL192" s="78"/>
      <c r="CM192" s="78"/>
      <c r="CN192" s="78"/>
      <c r="CO192" s="78"/>
      <c r="CP192" s="78"/>
      <c r="CQ192" s="78"/>
      <c r="CR192" s="78"/>
      <c r="CS192" s="78"/>
      <c r="CT192" s="78"/>
      <c r="CU192" s="78"/>
      <c r="CV192" s="78"/>
      <c r="CW192" s="78"/>
      <c r="CX192" s="78"/>
      <c r="CY192" s="78"/>
      <c r="CZ192" s="78"/>
      <c r="DA192" s="78"/>
      <c r="DB192" s="78"/>
      <c r="DC192" s="78"/>
      <c r="DD192" s="78"/>
      <c r="DE192" s="78"/>
      <c r="DF192" s="78"/>
      <c r="DG192" s="78"/>
      <c r="DH192" s="78"/>
      <c r="DI192" s="78"/>
      <c r="DJ192" s="78"/>
      <c r="DK192" s="78"/>
      <c r="DL192" s="78"/>
      <c r="DM192" s="78"/>
      <c r="DN192" s="78"/>
      <c r="DO192" s="78"/>
      <c r="DP192" s="78"/>
      <c r="DQ192" s="78"/>
      <c r="DR192" s="78"/>
      <c r="DS192" s="78"/>
      <c r="DT192" s="78"/>
      <c r="DU192" s="78"/>
      <c r="DV192" s="78"/>
      <c r="DW192" s="78"/>
      <c r="DX192" s="78"/>
      <c r="DY192" s="78"/>
      <c r="DZ192" s="78"/>
      <c r="EA192" s="78"/>
      <c r="EB192" s="78"/>
      <c r="EC192" s="78"/>
      <c r="ED192" s="78"/>
      <c r="EE192" s="78"/>
      <c r="EF192" s="78"/>
      <c r="EG192" s="78"/>
      <c r="EH192" s="78"/>
      <c r="EI192" s="78"/>
      <c r="EJ192" s="78"/>
    </row>
    <row r="193" spans="1:140" x14ac:dyDescent="0.25">
      <c r="A193" s="98" t="s">
        <v>511</v>
      </c>
      <c r="B193" s="110">
        <v>190</v>
      </c>
      <c r="C193" s="100" t="s">
        <v>622</v>
      </c>
      <c r="D193" s="100" t="s">
        <v>634</v>
      </c>
      <c r="E193" s="101">
        <v>0</v>
      </c>
      <c r="F193" s="101">
        <v>0</v>
      </c>
      <c r="G193" s="101">
        <v>0</v>
      </c>
      <c r="H193" s="102">
        <v>0</v>
      </c>
      <c r="I193" s="102">
        <v>0</v>
      </c>
      <c r="J193" s="102">
        <v>0</v>
      </c>
      <c r="K193" s="103">
        <v>0</v>
      </c>
      <c r="L193" s="102">
        <f t="shared" si="162"/>
        <v>0</v>
      </c>
      <c r="M193" s="102">
        <f t="shared" si="163"/>
        <v>0</v>
      </c>
      <c r="N193" s="102">
        <v>0</v>
      </c>
      <c r="O193" s="102">
        <v>0</v>
      </c>
      <c r="P193" s="102">
        <v>27</v>
      </c>
      <c r="Q193" s="102">
        <v>50</v>
      </c>
      <c r="R193" s="102">
        <v>0</v>
      </c>
      <c r="S193" s="102">
        <v>23</v>
      </c>
      <c r="T193" s="102">
        <v>0</v>
      </c>
      <c r="U193" s="102">
        <v>0</v>
      </c>
      <c r="V193" s="102">
        <v>1.2</v>
      </c>
      <c r="W193" s="102">
        <v>0</v>
      </c>
      <c r="X193" s="102">
        <v>0</v>
      </c>
      <c r="Y193" s="102">
        <v>0</v>
      </c>
      <c r="Z193" s="102">
        <v>0</v>
      </c>
      <c r="AA193" s="102">
        <v>0</v>
      </c>
      <c r="AB193" s="102">
        <v>0</v>
      </c>
      <c r="AC193" s="102">
        <v>0</v>
      </c>
      <c r="AD193" s="102">
        <v>0</v>
      </c>
      <c r="AE193" s="103">
        <v>27</v>
      </c>
      <c r="AF193" s="114">
        <f>AE193*0</f>
        <v>0</v>
      </c>
      <c r="AG193" s="115">
        <f>AE193*1</f>
        <v>27</v>
      </c>
      <c r="AH193" s="114">
        <f>AE193*0</f>
        <v>0</v>
      </c>
      <c r="AI193" s="103">
        <v>0</v>
      </c>
      <c r="AJ193" s="102">
        <f t="shared" si="166"/>
        <v>0</v>
      </c>
      <c r="AK193" s="102">
        <f t="shared" si="167"/>
        <v>0</v>
      </c>
      <c r="AL193" s="102">
        <f t="shared" si="168"/>
        <v>0</v>
      </c>
      <c r="AM193" s="103">
        <v>0</v>
      </c>
      <c r="AN193" s="102">
        <f t="shared" si="127"/>
        <v>0</v>
      </c>
      <c r="AO193" s="102">
        <f t="shared" si="128"/>
        <v>0</v>
      </c>
      <c r="AP193" s="102">
        <f t="shared" si="129"/>
        <v>0</v>
      </c>
      <c r="AQ193" s="103">
        <v>0</v>
      </c>
      <c r="AR193" s="102">
        <f t="shared" si="169"/>
        <v>0</v>
      </c>
      <c r="AS193" s="102">
        <f t="shared" si="170"/>
        <v>0</v>
      </c>
      <c r="AT193" s="102">
        <f t="shared" si="171"/>
        <v>0</v>
      </c>
      <c r="AU193" s="102">
        <v>0</v>
      </c>
      <c r="AV193" s="102">
        <v>0</v>
      </c>
      <c r="AW193" s="102">
        <v>0</v>
      </c>
      <c r="AX193" s="103">
        <v>0</v>
      </c>
      <c r="AY193" s="102">
        <f t="shared" si="130"/>
        <v>0</v>
      </c>
      <c r="AZ193" s="102">
        <f t="shared" si="131"/>
        <v>0</v>
      </c>
      <c r="BA193" s="102">
        <f t="shared" si="132"/>
        <v>0</v>
      </c>
      <c r="BB193" s="102">
        <v>33</v>
      </c>
      <c r="BC193" s="117">
        <f t="shared" si="133"/>
        <v>0</v>
      </c>
      <c r="BD193" s="117">
        <f t="shared" si="134"/>
        <v>0</v>
      </c>
      <c r="BE193" s="117">
        <f t="shared" si="135"/>
        <v>33</v>
      </c>
      <c r="BF193" s="103">
        <v>3.84</v>
      </c>
      <c r="BG193" s="102">
        <f t="shared" si="172"/>
        <v>0</v>
      </c>
      <c r="BH193" s="102">
        <f t="shared" si="173"/>
        <v>2.1120000000000001</v>
      </c>
      <c r="BI193" s="102">
        <f t="shared" si="174"/>
        <v>1.728</v>
      </c>
      <c r="BJ193" s="103">
        <v>3.4237863091610801</v>
      </c>
      <c r="BK193" s="102">
        <f t="shared" si="175"/>
        <v>0</v>
      </c>
      <c r="BL193" s="102">
        <f t="shared" si="176"/>
        <v>1.8830824700385942</v>
      </c>
      <c r="BM193" s="102">
        <f t="shared" si="177"/>
        <v>1.5407038391224861</v>
      </c>
      <c r="BN193" s="117">
        <f t="shared" si="136"/>
        <v>0</v>
      </c>
      <c r="BO193" s="117">
        <f t="shared" si="137"/>
        <v>132.19508247003859</v>
      </c>
      <c r="BP193" s="117">
        <f t="shared" si="138"/>
        <v>36.268703839122487</v>
      </c>
      <c r="BQ193" s="102">
        <f t="shared" si="139"/>
        <v>168.46378630916107</v>
      </c>
      <c r="BR193" s="105"/>
      <c r="BS193" s="102">
        <f t="shared" si="140"/>
        <v>168.46378630916107</v>
      </c>
      <c r="BT193" s="102">
        <f t="shared" si="141"/>
        <v>0</v>
      </c>
      <c r="BU193" s="102"/>
      <c r="BV193" s="106">
        <f t="shared" si="142"/>
        <v>0</v>
      </c>
      <c r="BW193" s="106">
        <f t="shared" si="143"/>
        <v>0.78470919695130825</v>
      </c>
      <c r="BX193" s="106">
        <f t="shared" si="144"/>
        <v>0.21529080304869175</v>
      </c>
      <c r="BY193" s="78"/>
      <c r="BZ193" s="78"/>
      <c r="CA193" s="78"/>
      <c r="CB193" s="78"/>
      <c r="CC193" s="78"/>
      <c r="CD193" s="78"/>
      <c r="CE193" s="78"/>
      <c r="CF193" s="78"/>
      <c r="CG193" s="78"/>
      <c r="CH193" s="78"/>
      <c r="CI193" s="78"/>
      <c r="CJ193" s="78"/>
      <c r="CK193" s="78"/>
      <c r="CL193" s="78"/>
      <c r="CM193" s="78"/>
      <c r="CN193" s="78"/>
      <c r="CO193" s="78"/>
      <c r="CP193" s="78"/>
      <c r="CQ193" s="78"/>
      <c r="CR193" s="78"/>
      <c r="CS193" s="78"/>
      <c r="CT193" s="78"/>
      <c r="CU193" s="78"/>
      <c r="CV193" s="78"/>
      <c r="CW193" s="78"/>
      <c r="CX193" s="78"/>
      <c r="CY193" s="78"/>
      <c r="CZ193" s="78"/>
      <c r="DA193" s="78"/>
      <c r="DB193" s="78"/>
      <c r="DC193" s="78"/>
      <c r="DD193" s="78"/>
      <c r="DE193" s="78"/>
      <c r="DF193" s="78"/>
      <c r="DG193" s="78"/>
      <c r="DH193" s="78"/>
      <c r="DI193" s="78"/>
      <c r="DJ193" s="78"/>
      <c r="DK193" s="78"/>
      <c r="DL193" s="78"/>
      <c r="DM193" s="78"/>
      <c r="DN193" s="78"/>
      <c r="DO193" s="78"/>
      <c r="DP193" s="78"/>
      <c r="DQ193" s="78"/>
      <c r="DR193" s="78"/>
      <c r="DS193" s="78"/>
      <c r="DT193" s="78"/>
      <c r="DU193" s="78"/>
      <c r="DV193" s="78"/>
      <c r="DW193" s="78"/>
      <c r="DX193" s="78"/>
      <c r="DY193" s="78"/>
      <c r="DZ193" s="78"/>
      <c r="EA193" s="78"/>
      <c r="EB193" s="78"/>
      <c r="EC193" s="78"/>
      <c r="ED193" s="78"/>
      <c r="EE193" s="78"/>
      <c r="EF193" s="78"/>
      <c r="EG193" s="78"/>
      <c r="EH193" s="78"/>
      <c r="EI193" s="78"/>
      <c r="EJ193" s="78"/>
    </row>
    <row r="194" spans="1:140" x14ac:dyDescent="0.25">
      <c r="A194" s="87"/>
      <c r="B194" s="119">
        <v>191</v>
      </c>
      <c r="C194" s="88" t="s">
        <v>384</v>
      </c>
      <c r="D194" s="88" t="s">
        <v>303</v>
      </c>
      <c r="E194" s="73">
        <v>0</v>
      </c>
      <c r="F194" s="73">
        <v>0.14000000000000001</v>
      </c>
      <c r="G194" s="73">
        <v>0</v>
      </c>
      <c r="H194" s="74">
        <v>0</v>
      </c>
      <c r="I194" s="74">
        <v>0</v>
      </c>
      <c r="J194" s="74">
        <v>0</v>
      </c>
      <c r="K194" s="75">
        <v>0</v>
      </c>
      <c r="L194" s="74">
        <f t="shared" si="162"/>
        <v>0</v>
      </c>
      <c r="M194" s="74">
        <f t="shared" si="163"/>
        <v>0</v>
      </c>
      <c r="N194" s="74">
        <v>0</v>
      </c>
      <c r="O194" s="74">
        <v>0</v>
      </c>
      <c r="P194" s="74">
        <v>0</v>
      </c>
      <c r="Q194" s="74">
        <v>0</v>
      </c>
      <c r="R194" s="74">
        <v>0</v>
      </c>
      <c r="S194" s="74">
        <v>0</v>
      </c>
      <c r="T194" s="74">
        <v>0</v>
      </c>
      <c r="U194" s="74">
        <v>0</v>
      </c>
      <c r="V194" s="74">
        <v>0</v>
      </c>
      <c r="W194" s="74">
        <v>0.83</v>
      </c>
      <c r="X194" s="74">
        <v>0</v>
      </c>
      <c r="Y194" s="74">
        <v>0</v>
      </c>
      <c r="Z194" s="74">
        <v>0</v>
      </c>
      <c r="AA194" s="74">
        <v>0</v>
      </c>
      <c r="AB194" s="74">
        <v>0</v>
      </c>
      <c r="AC194" s="74">
        <v>0</v>
      </c>
      <c r="AD194" s="74">
        <v>0</v>
      </c>
      <c r="AE194" s="75">
        <v>0</v>
      </c>
      <c r="AF194" s="74">
        <f t="shared" ref="AF194:AF236" si="178">0*AE194</f>
        <v>0</v>
      </c>
      <c r="AG194" s="74">
        <f t="shared" ref="AG194:AG213" si="179">0*AE194</f>
        <v>0</v>
      </c>
      <c r="AH194" s="74">
        <f t="shared" ref="AH194:AH213" si="180">1*AE194</f>
        <v>0</v>
      </c>
      <c r="AI194" s="75">
        <v>0</v>
      </c>
      <c r="AJ194" s="74">
        <f t="shared" si="166"/>
        <v>0</v>
      </c>
      <c r="AK194" s="74">
        <f t="shared" si="167"/>
        <v>0</v>
      </c>
      <c r="AL194" s="74">
        <f t="shared" si="168"/>
        <v>0</v>
      </c>
      <c r="AM194" s="75">
        <v>0</v>
      </c>
      <c r="AN194" s="74">
        <f t="shared" si="127"/>
        <v>0</v>
      </c>
      <c r="AO194" s="74">
        <f t="shared" si="128"/>
        <v>0</v>
      </c>
      <c r="AP194" s="74">
        <f t="shared" si="129"/>
        <v>0</v>
      </c>
      <c r="AQ194" s="75">
        <v>0</v>
      </c>
      <c r="AR194" s="74">
        <f t="shared" si="169"/>
        <v>0</v>
      </c>
      <c r="AS194" s="74">
        <f t="shared" si="170"/>
        <v>0</v>
      </c>
      <c r="AT194" s="74">
        <f t="shared" si="171"/>
        <v>0</v>
      </c>
      <c r="AU194" s="74">
        <v>0</v>
      </c>
      <c r="AV194" s="74">
        <v>0</v>
      </c>
      <c r="AW194" s="74">
        <v>0</v>
      </c>
      <c r="AX194" s="75">
        <v>0</v>
      </c>
      <c r="AY194" s="74">
        <f t="shared" si="130"/>
        <v>0</v>
      </c>
      <c r="AZ194" s="74">
        <f t="shared" si="131"/>
        <v>0</v>
      </c>
      <c r="BA194" s="74">
        <f t="shared" si="132"/>
        <v>0</v>
      </c>
      <c r="BB194" s="74">
        <v>0</v>
      </c>
      <c r="BC194" s="74">
        <f t="shared" si="133"/>
        <v>0</v>
      </c>
      <c r="BD194" s="74">
        <f t="shared" si="134"/>
        <v>0</v>
      </c>
      <c r="BE194" s="74">
        <f t="shared" si="135"/>
        <v>0</v>
      </c>
      <c r="BF194" s="75">
        <v>0.02</v>
      </c>
      <c r="BG194" s="74">
        <f t="shared" si="172"/>
        <v>0</v>
      </c>
      <c r="BH194" s="74">
        <f t="shared" si="173"/>
        <v>1.1000000000000001E-2</v>
      </c>
      <c r="BI194" s="74">
        <f t="shared" si="174"/>
        <v>9.0000000000000011E-3</v>
      </c>
      <c r="BJ194" s="75">
        <v>0</v>
      </c>
      <c r="BK194" s="74">
        <f t="shared" si="175"/>
        <v>0</v>
      </c>
      <c r="BL194" s="74">
        <f t="shared" si="176"/>
        <v>0</v>
      </c>
      <c r="BM194" s="74">
        <f t="shared" si="177"/>
        <v>0</v>
      </c>
      <c r="BN194" s="74">
        <f t="shared" si="136"/>
        <v>0</v>
      </c>
      <c r="BO194" s="74">
        <f t="shared" si="137"/>
        <v>0.84099999999999997</v>
      </c>
      <c r="BP194" s="74">
        <f t="shared" si="138"/>
        <v>0.14900000000000002</v>
      </c>
      <c r="BQ194" s="74">
        <f t="shared" si="139"/>
        <v>0.99</v>
      </c>
      <c r="BS194" s="74">
        <f t="shared" si="140"/>
        <v>0.99</v>
      </c>
      <c r="BT194" s="74">
        <f t="shared" si="141"/>
        <v>0</v>
      </c>
      <c r="BU194" s="74"/>
      <c r="BV194" s="77">
        <f t="shared" si="142"/>
        <v>0</v>
      </c>
      <c r="BW194" s="77">
        <f t="shared" si="143"/>
        <v>0.84949494949494953</v>
      </c>
      <c r="BX194" s="77">
        <f t="shared" si="144"/>
        <v>0.15050505050505053</v>
      </c>
      <c r="BY194" s="78"/>
      <c r="BZ194" s="78"/>
      <c r="CA194" s="78"/>
      <c r="CB194" s="78"/>
      <c r="CC194" s="78"/>
      <c r="CD194" s="78"/>
      <c r="CE194" s="78"/>
      <c r="CF194" s="78"/>
      <c r="CG194" s="78"/>
      <c r="CH194" s="78"/>
      <c r="CI194" s="78"/>
      <c r="CJ194" s="78"/>
      <c r="CK194" s="78"/>
      <c r="CL194" s="78"/>
      <c r="CM194" s="78"/>
      <c r="CN194" s="78"/>
      <c r="CO194" s="78"/>
      <c r="CP194" s="78"/>
      <c r="CQ194" s="78"/>
      <c r="CR194" s="78"/>
      <c r="CS194" s="78"/>
      <c r="CT194" s="78"/>
      <c r="CU194" s="78"/>
      <c r="CV194" s="78"/>
      <c r="CW194" s="78"/>
      <c r="CX194" s="78"/>
      <c r="CY194" s="78"/>
      <c r="CZ194" s="78"/>
      <c r="DA194" s="78"/>
      <c r="DB194" s="78"/>
      <c r="DC194" s="78"/>
      <c r="DD194" s="78"/>
      <c r="DE194" s="78"/>
      <c r="DF194" s="78"/>
      <c r="DG194" s="78"/>
      <c r="DH194" s="78"/>
      <c r="DI194" s="78"/>
      <c r="DJ194" s="78"/>
      <c r="DK194" s="78"/>
      <c r="DL194" s="78"/>
      <c r="DM194" s="78"/>
      <c r="DN194" s="78"/>
      <c r="DO194" s="78"/>
      <c r="DP194" s="78"/>
      <c r="DQ194" s="78"/>
      <c r="DR194" s="78"/>
      <c r="DS194" s="78"/>
      <c r="DT194" s="78"/>
      <c r="DU194" s="78"/>
      <c r="DV194" s="78"/>
      <c r="DW194" s="78"/>
      <c r="DX194" s="78"/>
      <c r="DY194" s="78"/>
      <c r="DZ194" s="78"/>
      <c r="EA194" s="78"/>
      <c r="EB194" s="78"/>
      <c r="EC194" s="78"/>
      <c r="ED194" s="78"/>
      <c r="EE194" s="78"/>
      <c r="EF194" s="78"/>
      <c r="EG194" s="78"/>
      <c r="EH194" s="78"/>
      <c r="EI194" s="78"/>
      <c r="EJ194" s="78"/>
    </row>
    <row r="195" spans="1:140" s="113" customFormat="1" x14ac:dyDescent="0.25">
      <c r="A195" s="72"/>
      <c r="B195" s="119">
        <v>192</v>
      </c>
      <c r="C195" s="88" t="s">
        <v>420</v>
      </c>
      <c r="D195" s="88" t="s">
        <v>304</v>
      </c>
      <c r="E195" s="73">
        <v>0</v>
      </c>
      <c r="F195" s="73">
        <v>0</v>
      </c>
      <c r="G195" s="73">
        <v>0</v>
      </c>
      <c r="H195" s="74">
        <v>4.0999999999999996</v>
      </c>
      <c r="I195" s="74">
        <v>0</v>
      </c>
      <c r="J195" s="74">
        <v>0</v>
      </c>
      <c r="K195" s="75">
        <v>0</v>
      </c>
      <c r="L195" s="74">
        <f t="shared" si="162"/>
        <v>0</v>
      </c>
      <c r="M195" s="74">
        <f t="shared" si="163"/>
        <v>0</v>
      </c>
      <c r="N195" s="74">
        <v>0</v>
      </c>
      <c r="O195" s="74">
        <v>0</v>
      </c>
      <c r="P195" s="74">
        <v>0</v>
      </c>
      <c r="Q195" s="74">
        <v>0</v>
      </c>
      <c r="R195" s="74">
        <v>18.7</v>
      </c>
      <c r="S195" s="74">
        <v>0</v>
      </c>
      <c r="T195" s="74">
        <v>0</v>
      </c>
      <c r="U195" s="74">
        <v>0</v>
      </c>
      <c r="V195" s="74">
        <v>0</v>
      </c>
      <c r="W195" s="74">
        <v>0</v>
      </c>
      <c r="X195" s="74">
        <v>0</v>
      </c>
      <c r="Y195" s="74">
        <v>0</v>
      </c>
      <c r="Z195" s="74">
        <v>0</v>
      </c>
      <c r="AA195" s="74">
        <v>0</v>
      </c>
      <c r="AB195" s="74">
        <v>0</v>
      </c>
      <c r="AC195" s="74">
        <v>0</v>
      </c>
      <c r="AD195" s="74">
        <v>0</v>
      </c>
      <c r="AE195" s="75">
        <v>0</v>
      </c>
      <c r="AF195" s="74">
        <f t="shared" si="178"/>
        <v>0</v>
      </c>
      <c r="AG195" s="74">
        <f t="shared" si="179"/>
        <v>0</v>
      </c>
      <c r="AH195" s="74">
        <f t="shared" si="180"/>
        <v>0</v>
      </c>
      <c r="AI195" s="75">
        <v>0</v>
      </c>
      <c r="AJ195" s="74">
        <f t="shared" si="166"/>
        <v>0</v>
      </c>
      <c r="AK195" s="74">
        <f t="shared" si="167"/>
        <v>0</v>
      </c>
      <c r="AL195" s="74">
        <f t="shared" si="168"/>
        <v>0</v>
      </c>
      <c r="AM195" s="75">
        <v>0</v>
      </c>
      <c r="AN195" s="74">
        <f t="shared" si="127"/>
        <v>0</v>
      </c>
      <c r="AO195" s="74">
        <f t="shared" si="128"/>
        <v>0</v>
      </c>
      <c r="AP195" s="74">
        <f t="shared" si="129"/>
        <v>0</v>
      </c>
      <c r="AQ195" s="75">
        <v>0</v>
      </c>
      <c r="AR195" s="74">
        <f t="shared" si="169"/>
        <v>0</v>
      </c>
      <c r="AS195" s="74">
        <f t="shared" si="170"/>
        <v>0</v>
      </c>
      <c r="AT195" s="74">
        <f t="shared" si="171"/>
        <v>0</v>
      </c>
      <c r="AU195" s="74">
        <v>0</v>
      </c>
      <c r="AV195" s="74">
        <v>0</v>
      </c>
      <c r="AW195" s="74">
        <v>0</v>
      </c>
      <c r="AX195" s="75">
        <v>0</v>
      </c>
      <c r="AY195" s="74">
        <f t="shared" si="130"/>
        <v>0</v>
      </c>
      <c r="AZ195" s="74">
        <f t="shared" si="131"/>
        <v>0</v>
      </c>
      <c r="BA195" s="74">
        <f t="shared" si="132"/>
        <v>0</v>
      </c>
      <c r="BB195" s="74">
        <v>0</v>
      </c>
      <c r="BC195" s="74">
        <f t="shared" si="133"/>
        <v>0</v>
      </c>
      <c r="BD195" s="74">
        <f t="shared" si="134"/>
        <v>0</v>
      </c>
      <c r="BE195" s="74">
        <f t="shared" si="135"/>
        <v>0</v>
      </c>
      <c r="BF195" s="75">
        <v>0.77</v>
      </c>
      <c r="BG195" s="74">
        <f t="shared" si="172"/>
        <v>0</v>
      </c>
      <c r="BH195" s="74">
        <f t="shared" si="173"/>
        <v>0.42350000000000004</v>
      </c>
      <c r="BI195" s="74">
        <f t="shared" si="174"/>
        <v>0.34650000000000003</v>
      </c>
      <c r="BJ195" s="75">
        <v>0</v>
      </c>
      <c r="BK195" s="74">
        <f t="shared" si="175"/>
        <v>0</v>
      </c>
      <c r="BL195" s="74">
        <f t="shared" si="176"/>
        <v>0</v>
      </c>
      <c r="BM195" s="74">
        <f t="shared" si="177"/>
        <v>0</v>
      </c>
      <c r="BN195" s="74">
        <f t="shared" si="136"/>
        <v>0</v>
      </c>
      <c r="BO195" s="74">
        <f t="shared" si="137"/>
        <v>19.1235</v>
      </c>
      <c r="BP195" s="74">
        <f t="shared" si="138"/>
        <v>4.4464999999999995</v>
      </c>
      <c r="BQ195" s="74">
        <f t="shared" si="139"/>
        <v>23.57</v>
      </c>
      <c r="BR195" s="76"/>
      <c r="BS195" s="74">
        <f t="shared" si="140"/>
        <v>23.569999999999997</v>
      </c>
      <c r="BT195" s="74">
        <f t="shared" si="141"/>
        <v>0</v>
      </c>
      <c r="BU195" s="74"/>
      <c r="BV195" s="77">
        <f t="shared" si="142"/>
        <v>0</v>
      </c>
      <c r="BW195" s="77">
        <f t="shared" si="143"/>
        <v>0.81134917267713191</v>
      </c>
      <c r="BX195" s="77">
        <f t="shared" si="144"/>
        <v>0.18865082732286803</v>
      </c>
      <c r="BY195" s="78"/>
      <c r="BZ195" s="78"/>
      <c r="CA195" s="78"/>
      <c r="CB195" s="78"/>
      <c r="CC195" s="78"/>
      <c r="CD195" s="78"/>
      <c r="CE195" s="78"/>
      <c r="CF195" s="78"/>
      <c r="CG195" s="78"/>
      <c r="CH195" s="78"/>
      <c r="CI195" s="78"/>
      <c r="CJ195" s="78"/>
      <c r="CK195" s="78"/>
      <c r="CL195" s="78"/>
      <c r="CM195" s="78"/>
      <c r="CN195" s="78"/>
      <c r="CO195" s="78"/>
      <c r="CP195" s="78"/>
      <c r="CQ195" s="78"/>
      <c r="CR195" s="78"/>
      <c r="CS195" s="78"/>
      <c r="CT195" s="78"/>
      <c r="CU195" s="78"/>
      <c r="CV195" s="78"/>
      <c r="CW195" s="78"/>
      <c r="CX195" s="78"/>
      <c r="CY195" s="78"/>
      <c r="CZ195" s="78"/>
      <c r="DA195" s="78"/>
      <c r="DB195" s="78"/>
      <c r="DC195" s="78"/>
      <c r="DD195" s="78"/>
      <c r="DE195" s="78"/>
      <c r="DF195" s="78"/>
      <c r="DG195" s="78"/>
      <c r="DH195" s="78"/>
      <c r="DI195" s="78"/>
      <c r="DJ195" s="78"/>
      <c r="DK195" s="78"/>
      <c r="DL195" s="78"/>
      <c r="DM195" s="78"/>
      <c r="DN195" s="78"/>
      <c r="DO195" s="78"/>
      <c r="DP195" s="78"/>
      <c r="DQ195" s="78"/>
      <c r="DR195" s="78"/>
      <c r="DS195" s="78"/>
      <c r="DT195" s="78"/>
      <c r="DU195" s="78"/>
      <c r="DV195" s="78"/>
      <c r="DW195" s="78"/>
      <c r="DX195" s="78"/>
      <c r="DY195" s="78"/>
      <c r="DZ195" s="78"/>
      <c r="EA195" s="78"/>
      <c r="EB195" s="78"/>
      <c r="EC195" s="78"/>
      <c r="ED195" s="78"/>
      <c r="EE195" s="78"/>
      <c r="EF195" s="78"/>
      <c r="EG195" s="78"/>
      <c r="EH195" s="78"/>
      <c r="EI195" s="78"/>
      <c r="EJ195" s="78"/>
    </row>
    <row r="196" spans="1:140" s="113" customFormat="1" x14ac:dyDescent="0.25">
      <c r="A196" s="87"/>
      <c r="B196" s="119">
        <v>193</v>
      </c>
      <c r="C196" s="88" t="s">
        <v>277</v>
      </c>
      <c r="D196" s="88" t="s">
        <v>306</v>
      </c>
      <c r="E196" s="73">
        <v>0</v>
      </c>
      <c r="F196" s="73">
        <v>0.05</v>
      </c>
      <c r="G196" s="73">
        <v>0</v>
      </c>
      <c r="H196" s="74">
        <v>0</v>
      </c>
      <c r="I196" s="74">
        <v>0</v>
      </c>
      <c r="J196" s="74">
        <v>0</v>
      </c>
      <c r="K196" s="75">
        <v>0</v>
      </c>
      <c r="L196" s="74">
        <f t="shared" si="162"/>
        <v>0</v>
      </c>
      <c r="M196" s="74">
        <f t="shared" si="163"/>
        <v>0</v>
      </c>
      <c r="N196" s="74">
        <v>0</v>
      </c>
      <c r="O196" s="74">
        <v>0</v>
      </c>
      <c r="P196" s="74">
        <v>0</v>
      </c>
      <c r="Q196" s="74">
        <v>0</v>
      </c>
      <c r="R196" s="74">
        <v>0</v>
      </c>
      <c r="S196" s="74">
        <v>0.75</v>
      </c>
      <c r="T196" s="74">
        <v>0</v>
      </c>
      <c r="U196" s="74">
        <v>0</v>
      </c>
      <c r="V196" s="74">
        <v>0</v>
      </c>
      <c r="W196" s="74">
        <v>6.52</v>
      </c>
      <c r="X196" s="74">
        <v>0.25</v>
      </c>
      <c r="Y196" s="74">
        <v>8.6</v>
      </c>
      <c r="Z196" s="74">
        <v>0</v>
      </c>
      <c r="AA196" s="74">
        <v>0</v>
      </c>
      <c r="AB196" s="74">
        <v>0</v>
      </c>
      <c r="AC196" s="74">
        <v>0</v>
      </c>
      <c r="AD196" s="74">
        <v>0</v>
      </c>
      <c r="AE196" s="75">
        <v>0</v>
      </c>
      <c r="AF196" s="74">
        <f t="shared" si="178"/>
        <v>0</v>
      </c>
      <c r="AG196" s="74">
        <f t="shared" si="179"/>
        <v>0</v>
      </c>
      <c r="AH196" s="74">
        <f t="shared" si="180"/>
        <v>0</v>
      </c>
      <c r="AI196" s="75">
        <v>0</v>
      </c>
      <c r="AJ196" s="74">
        <f t="shared" si="166"/>
        <v>0</v>
      </c>
      <c r="AK196" s="74">
        <f t="shared" si="167"/>
        <v>0</v>
      </c>
      <c r="AL196" s="74">
        <f t="shared" si="168"/>
        <v>0</v>
      </c>
      <c r="AM196" s="75">
        <v>0</v>
      </c>
      <c r="AN196" s="74">
        <f t="shared" si="127"/>
        <v>0</v>
      </c>
      <c r="AO196" s="74">
        <f t="shared" si="128"/>
        <v>0</v>
      </c>
      <c r="AP196" s="74">
        <f t="shared" si="129"/>
        <v>0</v>
      </c>
      <c r="AQ196" s="75">
        <v>0</v>
      </c>
      <c r="AR196" s="74">
        <f t="shared" si="169"/>
        <v>0</v>
      </c>
      <c r="AS196" s="74">
        <f t="shared" si="170"/>
        <v>0</v>
      </c>
      <c r="AT196" s="74">
        <f t="shared" si="171"/>
        <v>0</v>
      </c>
      <c r="AU196" s="74">
        <v>0</v>
      </c>
      <c r="AV196" s="74">
        <v>0</v>
      </c>
      <c r="AW196" s="74">
        <v>0</v>
      </c>
      <c r="AX196" s="75">
        <v>0</v>
      </c>
      <c r="AY196" s="74">
        <f t="shared" si="130"/>
        <v>0</v>
      </c>
      <c r="AZ196" s="74">
        <f t="shared" si="131"/>
        <v>0</v>
      </c>
      <c r="BA196" s="74">
        <f t="shared" si="132"/>
        <v>0</v>
      </c>
      <c r="BB196" s="74">
        <v>0</v>
      </c>
      <c r="BC196" s="74">
        <f t="shared" si="133"/>
        <v>0</v>
      </c>
      <c r="BD196" s="74">
        <f t="shared" si="134"/>
        <v>0</v>
      </c>
      <c r="BE196" s="74">
        <f t="shared" si="135"/>
        <v>0</v>
      </c>
      <c r="BF196" s="75">
        <v>0.32</v>
      </c>
      <c r="BG196" s="74">
        <f t="shared" si="172"/>
        <v>0</v>
      </c>
      <c r="BH196" s="74">
        <f t="shared" si="173"/>
        <v>0.17600000000000002</v>
      </c>
      <c r="BI196" s="74">
        <f t="shared" si="174"/>
        <v>0.14400000000000002</v>
      </c>
      <c r="BJ196" s="75">
        <v>0</v>
      </c>
      <c r="BK196" s="74">
        <f t="shared" si="175"/>
        <v>0</v>
      </c>
      <c r="BL196" s="74">
        <f t="shared" si="176"/>
        <v>0</v>
      </c>
      <c r="BM196" s="74">
        <f t="shared" si="177"/>
        <v>0</v>
      </c>
      <c r="BN196" s="74">
        <f t="shared" si="136"/>
        <v>0</v>
      </c>
      <c r="BO196" s="74">
        <f t="shared" si="137"/>
        <v>16.295999999999996</v>
      </c>
      <c r="BP196" s="74">
        <f t="shared" si="138"/>
        <v>0.19400000000000001</v>
      </c>
      <c r="BQ196" s="74">
        <f t="shared" si="139"/>
        <v>16.489999999999995</v>
      </c>
      <c r="BR196" s="76"/>
      <c r="BS196" s="74">
        <f t="shared" si="140"/>
        <v>16.489999999999998</v>
      </c>
      <c r="BT196" s="74">
        <f t="shared" si="141"/>
        <v>0</v>
      </c>
      <c r="BU196" s="74"/>
      <c r="BV196" s="77">
        <f t="shared" si="142"/>
        <v>0</v>
      </c>
      <c r="BW196" s="77">
        <f t="shared" si="143"/>
        <v>0.9882352941176471</v>
      </c>
      <c r="BX196" s="77">
        <f t="shared" si="144"/>
        <v>1.1764705882352944E-2</v>
      </c>
      <c r="BY196" s="78"/>
      <c r="BZ196" s="78"/>
      <c r="CA196" s="78"/>
      <c r="CB196" s="78"/>
      <c r="CC196" s="78"/>
      <c r="CD196" s="78"/>
      <c r="CE196" s="78"/>
      <c r="CF196" s="78"/>
      <c r="CG196" s="78"/>
      <c r="CH196" s="78"/>
      <c r="CI196" s="78"/>
      <c r="CJ196" s="78"/>
      <c r="CK196" s="78"/>
      <c r="CL196" s="78"/>
      <c r="CM196" s="78"/>
      <c r="CN196" s="78"/>
      <c r="CO196" s="78"/>
      <c r="CP196" s="78"/>
      <c r="CQ196" s="78"/>
      <c r="CR196" s="78"/>
      <c r="CS196" s="78"/>
      <c r="CT196" s="78"/>
      <c r="CU196" s="78"/>
      <c r="CV196" s="78"/>
      <c r="CW196" s="78"/>
      <c r="CX196" s="78"/>
      <c r="CY196" s="78"/>
      <c r="CZ196" s="78"/>
      <c r="DA196" s="78"/>
      <c r="DB196" s="78"/>
      <c r="DC196" s="78"/>
      <c r="DD196" s="78"/>
      <c r="DE196" s="78"/>
      <c r="DF196" s="78"/>
      <c r="DG196" s="78"/>
      <c r="DH196" s="78"/>
      <c r="DI196" s="78"/>
      <c r="DJ196" s="78"/>
      <c r="DK196" s="78"/>
      <c r="DL196" s="78"/>
      <c r="DM196" s="78"/>
      <c r="DN196" s="78"/>
      <c r="DO196" s="78"/>
      <c r="DP196" s="78"/>
      <c r="DQ196" s="78"/>
      <c r="DR196" s="78"/>
      <c r="DS196" s="78"/>
      <c r="DT196" s="78"/>
      <c r="DU196" s="78"/>
      <c r="DV196" s="78"/>
      <c r="DW196" s="78"/>
      <c r="DX196" s="78"/>
      <c r="DY196" s="78"/>
      <c r="DZ196" s="78"/>
      <c r="EA196" s="78"/>
      <c r="EB196" s="78"/>
      <c r="EC196" s="78"/>
      <c r="ED196" s="78"/>
      <c r="EE196" s="78"/>
      <c r="EF196" s="78"/>
      <c r="EG196" s="78"/>
      <c r="EH196" s="78"/>
      <c r="EI196" s="78"/>
      <c r="EJ196" s="78"/>
    </row>
    <row r="197" spans="1:140" x14ac:dyDescent="0.25">
      <c r="A197" s="87"/>
      <c r="B197" s="119">
        <v>194</v>
      </c>
      <c r="C197" s="88" t="s">
        <v>368</v>
      </c>
      <c r="D197" s="88" t="s">
        <v>163</v>
      </c>
      <c r="E197" s="73">
        <v>0</v>
      </c>
      <c r="F197" s="73">
        <v>0.01</v>
      </c>
      <c r="G197" s="73">
        <v>0</v>
      </c>
      <c r="H197" s="74">
        <v>0</v>
      </c>
      <c r="I197" s="74">
        <v>0</v>
      </c>
      <c r="J197" s="74">
        <v>0</v>
      </c>
      <c r="K197" s="75">
        <v>0</v>
      </c>
      <c r="L197" s="74">
        <f t="shared" si="162"/>
        <v>0</v>
      </c>
      <c r="M197" s="74">
        <f t="shared" si="163"/>
        <v>0</v>
      </c>
      <c r="N197" s="74">
        <v>0</v>
      </c>
      <c r="O197" s="74">
        <v>0</v>
      </c>
      <c r="P197" s="74">
        <v>0</v>
      </c>
      <c r="Q197" s="74">
        <v>0</v>
      </c>
      <c r="R197" s="74">
        <v>0</v>
      </c>
      <c r="S197" s="74">
        <v>0</v>
      </c>
      <c r="T197" s="74">
        <v>0</v>
      </c>
      <c r="U197" s="74">
        <v>0</v>
      </c>
      <c r="V197" s="74">
        <v>0</v>
      </c>
      <c r="W197" s="74">
        <v>6.75</v>
      </c>
      <c r="X197" s="74">
        <v>0</v>
      </c>
      <c r="Y197" s="74">
        <v>0</v>
      </c>
      <c r="Z197" s="74">
        <v>0</v>
      </c>
      <c r="AA197" s="74">
        <v>0</v>
      </c>
      <c r="AB197" s="74">
        <v>0</v>
      </c>
      <c r="AC197" s="74">
        <v>0</v>
      </c>
      <c r="AD197" s="74">
        <v>0</v>
      </c>
      <c r="AE197" s="75">
        <v>0</v>
      </c>
      <c r="AF197" s="74">
        <f t="shared" si="178"/>
        <v>0</v>
      </c>
      <c r="AG197" s="74">
        <f t="shared" si="179"/>
        <v>0</v>
      </c>
      <c r="AH197" s="74">
        <f t="shared" si="180"/>
        <v>0</v>
      </c>
      <c r="AI197" s="75">
        <v>0</v>
      </c>
      <c r="AJ197" s="74">
        <f t="shared" si="166"/>
        <v>0</v>
      </c>
      <c r="AK197" s="74">
        <f t="shared" si="167"/>
        <v>0</v>
      </c>
      <c r="AL197" s="74">
        <f t="shared" si="168"/>
        <v>0</v>
      </c>
      <c r="AM197" s="75">
        <v>0.09</v>
      </c>
      <c r="AN197" s="74">
        <f t="shared" ref="AN197:AN236" si="181">0*AM197</f>
        <v>0</v>
      </c>
      <c r="AO197" s="74">
        <f t="shared" ref="AO197:AO236" si="182">0.55*AM197</f>
        <v>4.9500000000000002E-2</v>
      </c>
      <c r="AP197" s="74">
        <f t="shared" ref="AP197:AP236" si="183">0.45*AM197</f>
        <v>4.0500000000000001E-2</v>
      </c>
      <c r="AQ197" s="75">
        <v>0</v>
      </c>
      <c r="AR197" s="74">
        <f t="shared" si="169"/>
        <v>0</v>
      </c>
      <c r="AS197" s="74">
        <f t="shared" si="170"/>
        <v>0</v>
      </c>
      <c r="AT197" s="74">
        <f t="shared" si="171"/>
        <v>0</v>
      </c>
      <c r="AU197" s="74">
        <v>0</v>
      </c>
      <c r="AV197" s="74">
        <v>0</v>
      </c>
      <c r="AW197" s="74">
        <v>0</v>
      </c>
      <c r="AX197" s="75">
        <v>0</v>
      </c>
      <c r="AY197" s="74">
        <f t="shared" ref="AY197:AY236" si="184">0*AX197</f>
        <v>0</v>
      </c>
      <c r="AZ197" s="74">
        <f t="shared" ref="AZ197:AZ236" si="185">0.55*AX197</f>
        <v>0</v>
      </c>
      <c r="BA197" s="74">
        <f t="shared" ref="BA197:BA236" si="186">0.45*AX197</f>
        <v>0</v>
      </c>
      <c r="BB197" s="74">
        <v>0</v>
      </c>
      <c r="BC197" s="74">
        <f t="shared" ref="BC197:BC260" si="187">BB197*0</f>
        <v>0</v>
      </c>
      <c r="BD197" s="74">
        <f t="shared" ref="BD197:BD260" si="188">BB197*0</f>
        <v>0</v>
      </c>
      <c r="BE197" s="74">
        <f t="shared" ref="BE197:BE260" si="189">1*BB197</f>
        <v>0</v>
      </c>
      <c r="BF197" s="75">
        <v>7.0000000000000007E-2</v>
      </c>
      <c r="BG197" s="74">
        <f t="shared" si="172"/>
        <v>0</v>
      </c>
      <c r="BH197" s="74">
        <f t="shared" si="173"/>
        <v>3.8500000000000006E-2</v>
      </c>
      <c r="BI197" s="74">
        <f t="shared" si="174"/>
        <v>3.1500000000000007E-2</v>
      </c>
      <c r="BJ197" s="75">
        <v>0</v>
      </c>
      <c r="BK197" s="74">
        <f t="shared" si="175"/>
        <v>0</v>
      </c>
      <c r="BL197" s="74">
        <f t="shared" si="176"/>
        <v>0</v>
      </c>
      <c r="BM197" s="74">
        <f t="shared" si="177"/>
        <v>0</v>
      </c>
      <c r="BN197" s="74">
        <f t="shared" ref="BN197:BN260" si="190">AF197+AJ197+AN197+AR197+AY197+BC197+BG197+BK197</f>
        <v>0</v>
      </c>
      <c r="BO197" s="74">
        <f t="shared" ref="BO197:BO260" si="191">L197+O197+P197+Q197+R197+S197+T197+U197+V197+W197+X197+Y197+Z197+AA197+AB197+AG197+AK197+AO197+AS197+AW197+AZ197+BD197+BH197+BL197</f>
        <v>6.8380000000000001</v>
      </c>
      <c r="BP197" s="74">
        <f t="shared" ref="BP197:BP260" si="192">E197+F197+G197+H197+I197+J197+M197+N197+AC197+AD197+AH197+AL197+AP197+AT197+AU197+AV197+BA197+BE197+BI197+BM197</f>
        <v>8.2000000000000017E-2</v>
      </c>
      <c r="BQ197" s="74">
        <f t="shared" ref="BQ197:BQ260" si="193">BN197+BO197+BP197</f>
        <v>6.92</v>
      </c>
      <c r="BS197" s="74">
        <f t="shared" ref="BS197:BS260" si="194">SUM(E197:K197)+SUM(N197:AE197)+AI197+AM197+AQ197+AU197+AV197+AW197+AX197+BF197+BB197+BJ197</f>
        <v>6.92</v>
      </c>
      <c r="BT197" s="74">
        <f t="shared" ref="BT197:BT260" si="195">BQ197-BS197</f>
        <v>0</v>
      </c>
      <c r="BU197" s="74"/>
      <c r="BV197" s="77">
        <f t="shared" ref="BV197:BV260" si="196">IF(BN197=0,0,BN197/BQ197)</f>
        <v>0</v>
      </c>
      <c r="BW197" s="77">
        <f t="shared" ref="BW197:BW260" si="197">IF(BO197=0,0,BO197/BQ197)</f>
        <v>0.98815028901734103</v>
      </c>
      <c r="BX197" s="77">
        <f t="shared" ref="BX197:BX260" si="198">IF(BP197=0,0,BP197/BQ197)</f>
        <v>1.1849710982658962E-2</v>
      </c>
      <c r="BY197" s="78"/>
      <c r="BZ197" s="78"/>
      <c r="CA197" s="78"/>
      <c r="CB197" s="78"/>
      <c r="CC197" s="78"/>
      <c r="CD197" s="78"/>
      <c r="CE197" s="78"/>
      <c r="CF197" s="78"/>
      <c r="CG197" s="78"/>
      <c r="CH197" s="78"/>
      <c r="CI197" s="78"/>
      <c r="CJ197" s="78"/>
      <c r="CK197" s="78"/>
      <c r="CL197" s="78"/>
      <c r="CM197" s="78"/>
      <c r="CN197" s="78"/>
      <c r="CO197" s="78"/>
      <c r="CP197" s="78"/>
      <c r="CQ197" s="78"/>
      <c r="CR197" s="78"/>
      <c r="CS197" s="78"/>
      <c r="CT197" s="78"/>
      <c r="CU197" s="78"/>
      <c r="CV197" s="78"/>
      <c r="CW197" s="78"/>
      <c r="CX197" s="78"/>
      <c r="CY197" s="78"/>
      <c r="CZ197" s="78"/>
      <c r="DA197" s="78"/>
      <c r="DB197" s="78"/>
      <c r="DC197" s="78"/>
      <c r="DD197" s="78"/>
      <c r="DE197" s="78"/>
      <c r="DF197" s="78"/>
      <c r="DG197" s="78"/>
      <c r="DH197" s="78"/>
      <c r="DI197" s="78"/>
      <c r="DJ197" s="78"/>
      <c r="DK197" s="78"/>
      <c r="DL197" s="78"/>
      <c r="DM197" s="78"/>
      <c r="DN197" s="78"/>
      <c r="DO197" s="78"/>
      <c r="DP197" s="78"/>
      <c r="DQ197" s="78"/>
      <c r="DR197" s="78"/>
      <c r="DS197" s="78"/>
      <c r="DT197" s="78"/>
      <c r="DU197" s="78"/>
      <c r="DV197" s="78"/>
      <c r="DW197" s="78"/>
      <c r="DX197" s="78"/>
      <c r="DY197" s="78"/>
      <c r="DZ197" s="78"/>
      <c r="EA197" s="78"/>
      <c r="EB197" s="78"/>
      <c r="EC197" s="78"/>
      <c r="ED197" s="78"/>
      <c r="EE197" s="78"/>
      <c r="EF197" s="78"/>
      <c r="EG197" s="78"/>
      <c r="EH197" s="78"/>
      <c r="EI197" s="78"/>
      <c r="EJ197" s="78"/>
    </row>
    <row r="198" spans="1:140" x14ac:dyDescent="0.25">
      <c r="A198" s="80" t="s">
        <v>582</v>
      </c>
      <c r="B198" s="120">
        <v>195</v>
      </c>
      <c r="C198" s="81" t="s">
        <v>595</v>
      </c>
      <c r="D198" s="81" t="s">
        <v>307</v>
      </c>
      <c r="E198" s="82">
        <v>0</v>
      </c>
      <c r="F198" s="82">
        <v>0</v>
      </c>
      <c r="G198" s="82">
        <v>0</v>
      </c>
      <c r="H198" s="83">
        <v>0</v>
      </c>
      <c r="I198" s="83">
        <v>0</v>
      </c>
      <c r="J198" s="83">
        <v>0</v>
      </c>
      <c r="K198" s="84">
        <v>0</v>
      </c>
      <c r="L198" s="83">
        <f t="shared" si="162"/>
        <v>0</v>
      </c>
      <c r="M198" s="83">
        <f t="shared" si="163"/>
        <v>0</v>
      </c>
      <c r="N198" s="83">
        <v>0</v>
      </c>
      <c r="O198" s="83">
        <v>0</v>
      </c>
      <c r="P198" s="83">
        <v>0</v>
      </c>
      <c r="Q198" s="83">
        <v>0</v>
      </c>
      <c r="R198" s="83">
        <v>0</v>
      </c>
      <c r="S198" s="83">
        <v>0</v>
      </c>
      <c r="T198" s="83">
        <v>0</v>
      </c>
      <c r="U198" s="83">
        <v>0</v>
      </c>
      <c r="V198" s="83">
        <v>0</v>
      </c>
      <c r="W198" s="83">
        <v>0</v>
      </c>
      <c r="X198" s="83">
        <v>0</v>
      </c>
      <c r="Y198" s="83">
        <v>0</v>
      </c>
      <c r="Z198" s="83">
        <v>0</v>
      </c>
      <c r="AA198" s="83">
        <v>0</v>
      </c>
      <c r="AB198" s="83">
        <v>0</v>
      </c>
      <c r="AC198" s="83">
        <v>0</v>
      </c>
      <c r="AD198" s="83">
        <v>0</v>
      </c>
      <c r="AE198" s="84">
        <v>0</v>
      </c>
      <c r="AF198" s="83">
        <f t="shared" si="178"/>
        <v>0</v>
      </c>
      <c r="AG198" s="83">
        <f t="shared" si="179"/>
        <v>0</v>
      </c>
      <c r="AH198" s="83">
        <f t="shared" si="180"/>
        <v>0</v>
      </c>
      <c r="AI198" s="84">
        <v>0</v>
      </c>
      <c r="AJ198" s="83">
        <f t="shared" si="166"/>
        <v>0</v>
      </c>
      <c r="AK198" s="83">
        <f t="shared" si="167"/>
        <v>0</v>
      </c>
      <c r="AL198" s="83">
        <f t="shared" si="168"/>
        <v>0</v>
      </c>
      <c r="AM198" s="84">
        <v>0</v>
      </c>
      <c r="AN198" s="83">
        <f t="shared" si="181"/>
        <v>0</v>
      </c>
      <c r="AO198" s="83">
        <f t="shared" si="182"/>
        <v>0</v>
      </c>
      <c r="AP198" s="83">
        <f t="shared" si="183"/>
        <v>0</v>
      </c>
      <c r="AQ198" s="84">
        <v>0</v>
      </c>
      <c r="AR198" s="83">
        <f t="shared" si="169"/>
        <v>0</v>
      </c>
      <c r="AS198" s="83">
        <f t="shared" si="170"/>
        <v>0</v>
      </c>
      <c r="AT198" s="83">
        <f t="shared" si="171"/>
        <v>0</v>
      </c>
      <c r="AU198" s="83">
        <v>0</v>
      </c>
      <c r="AV198" s="83">
        <v>0</v>
      </c>
      <c r="AW198" s="83">
        <v>0</v>
      </c>
      <c r="AX198" s="84">
        <v>0</v>
      </c>
      <c r="AY198" s="83">
        <f t="shared" si="184"/>
        <v>0</v>
      </c>
      <c r="AZ198" s="83">
        <f t="shared" si="185"/>
        <v>0</v>
      </c>
      <c r="BA198" s="83">
        <f t="shared" si="186"/>
        <v>0</v>
      </c>
      <c r="BB198" s="83">
        <v>0</v>
      </c>
      <c r="BC198" s="83">
        <f t="shared" si="187"/>
        <v>0</v>
      </c>
      <c r="BD198" s="83">
        <f t="shared" si="188"/>
        <v>0</v>
      </c>
      <c r="BE198" s="83">
        <f t="shared" si="189"/>
        <v>0</v>
      </c>
      <c r="BF198" s="84">
        <v>0</v>
      </c>
      <c r="BG198" s="83">
        <f t="shared" si="172"/>
        <v>0</v>
      </c>
      <c r="BH198" s="83">
        <f t="shared" si="173"/>
        <v>0</v>
      </c>
      <c r="BI198" s="83">
        <f t="shared" si="174"/>
        <v>0</v>
      </c>
      <c r="BJ198" s="84">
        <v>0</v>
      </c>
      <c r="BK198" s="83">
        <f t="shared" si="175"/>
        <v>0</v>
      </c>
      <c r="BL198" s="83">
        <f t="shared" si="176"/>
        <v>0</v>
      </c>
      <c r="BM198" s="83">
        <f t="shared" si="177"/>
        <v>0</v>
      </c>
      <c r="BN198" s="83">
        <f t="shared" si="190"/>
        <v>0</v>
      </c>
      <c r="BO198" s="83">
        <f t="shared" si="191"/>
        <v>0</v>
      </c>
      <c r="BP198" s="83">
        <f t="shared" si="192"/>
        <v>0</v>
      </c>
      <c r="BQ198" s="83">
        <f t="shared" si="193"/>
        <v>0</v>
      </c>
      <c r="BR198" s="85"/>
      <c r="BS198" s="83">
        <f t="shared" si="194"/>
        <v>0</v>
      </c>
      <c r="BT198" s="83">
        <f t="shared" si="195"/>
        <v>0</v>
      </c>
      <c r="BU198" s="83"/>
      <c r="BV198" s="86">
        <f t="shared" si="196"/>
        <v>0</v>
      </c>
      <c r="BW198" s="86">
        <f t="shared" si="197"/>
        <v>0</v>
      </c>
      <c r="BX198" s="86">
        <f t="shared" si="198"/>
        <v>0</v>
      </c>
      <c r="BY198" s="78"/>
      <c r="BZ198" s="78"/>
      <c r="CA198" s="78"/>
      <c r="CB198" s="78"/>
      <c r="CC198" s="78"/>
      <c r="CD198" s="78"/>
      <c r="CE198" s="78"/>
      <c r="CF198" s="78"/>
      <c r="CG198" s="78"/>
      <c r="CH198" s="78"/>
      <c r="CI198" s="78"/>
      <c r="CJ198" s="78"/>
      <c r="CK198" s="78"/>
      <c r="CL198" s="78"/>
      <c r="CM198" s="78"/>
      <c r="CN198" s="78"/>
      <c r="CO198" s="78"/>
      <c r="CP198" s="78"/>
      <c r="CQ198" s="78"/>
      <c r="CR198" s="78"/>
      <c r="CS198" s="78"/>
      <c r="CT198" s="78"/>
      <c r="CU198" s="78"/>
      <c r="CV198" s="78"/>
      <c r="CW198" s="78"/>
      <c r="CX198" s="78"/>
      <c r="CY198" s="78"/>
      <c r="CZ198" s="78"/>
      <c r="DA198" s="78"/>
      <c r="DB198" s="78"/>
      <c r="DC198" s="78"/>
      <c r="DD198" s="78"/>
      <c r="DE198" s="78"/>
      <c r="DF198" s="78"/>
      <c r="DG198" s="78"/>
      <c r="DH198" s="78"/>
      <c r="DI198" s="78"/>
      <c r="DJ198" s="78"/>
      <c r="DK198" s="78"/>
      <c r="DL198" s="78"/>
      <c r="DM198" s="78"/>
      <c r="DN198" s="78"/>
      <c r="DO198" s="78"/>
      <c r="DP198" s="78"/>
      <c r="DQ198" s="78"/>
      <c r="DR198" s="78"/>
      <c r="DS198" s="78"/>
      <c r="DT198" s="78"/>
      <c r="DU198" s="78"/>
      <c r="DV198" s="78"/>
      <c r="DW198" s="78"/>
      <c r="DX198" s="78"/>
      <c r="DY198" s="78"/>
      <c r="DZ198" s="78"/>
      <c r="EA198" s="78"/>
      <c r="EB198" s="78"/>
      <c r="EC198" s="78"/>
      <c r="ED198" s="78"/>
      <c r="EE198" s="78"/>
      <c r="EF198" s="78"/>
      <c r="EG198" s="78"/>
      <c r="EH198" s="78"/>
      <c r="EI198" s="78"/>
      <c r="EJ198" s="78"/>
    </row>
    <row r="199" spans="1:140" x14ac:dyDescent="0.25">
      <c r="A199" s="87"/>
      <c r="B199" s="119">
        <v>196</v>
      </c>
      <c r="C199" s="88" t="s">
        <v>622</v>
      </c>
      <c r="D199" s="88" t="s">
        <v>699</v>
      </c>
      <c r="E199" s="73">
        <v>0</v>
      </c>
      <c r="F199" s="73">
        <v>0.01</v>
      </c>
      <c r="G199" s="73">
        <v>0</v>
      </c>
      <c r="H199" s="74">
        <v>0</v>
      </c>
      <c r="I199" s="74">
        <v>0</v>
      </c>
      <c r="J199" s="74">
        <v>0</v>
      </c>
      <c r="K199" s="75">
        <v>0</v>
      </c>
      <c r="L199" s="74">
        <f t="shared" si="162"/>
        <v>0</v>
      </c>
      <c r="M199" s="74">
        <f t="shared" si="163"/>
        <v>0</v>
      </c>
      <c r="N199" s="74">
        <v>0</v>
      </c>
      <c r="O199" s="74">
        <v>0</v>
      </c>
      <c r="P199" s="74">
        <v>0</v>
      </c>
      <c r="Q199" s="74">
        <v>0</v>
      </c>
      <c r="R199" s="74">
        <v>0</v>
      </c>
      <c r="S199" s="74">
        <v>0</v>
      </c>
      <c r="T199" s="74">
        <v>0</v>
      </c>
      <c r="U199" s="74">
        <v>0</v>
      </c>
      <c r="V199" s="74">
        <v>0</v>
      </c>
      <c r="W199" s="74">
        <v>1.17</v>
      </c>
      <c r="X199" s="74">
        <v>0</v>
      </c>
      <c r="Y199" s="74">
        <v>0</v>
      </c>
      <c r="Z199" s="74">
        <v>0</v>
      </c>
      <c r="AA199" s="74">
        <v>0</v>
      </c>
      <c r="AB199" s="74">
        <v>0</v>
      </c>
      <c r="AC199" s="74">
        <v>0</v>
      </c>
      <c r="AD199" s="74">
        <v>0</v>
      </c>
      <c r="AE199" s="75">
        <v>0</v>
      </c>
      <c r="AF199" s="74">
        <f t="shared" si="178"/>
        <v>0</v>
      </c>
      <c r="AG199" s="74">
        <f t="shared" si="179"/>
        <v>0</v>
      </c>
      <c r="AH199" s="74">
        <f t="shared" si="180"/>
        <v>0</v>
      </c>
      <c r="AI199" s="75">
        <v>0</v>
      </c>
      <c r="AJ199" s="74">
        <f t="shared" si="166"/>
        <v>0</v>
      </c>
      <c r="AK199" s="74">
        <f t="shared" si="167"/>
        <v>0</v>
      </c>
      <c r="AL199" s="74">
        <f t="shared" si="168"/>
        <v>0</v>
      </c>
      <c r="AM199" s="75">
        <v>0</v>
      </c>
      <c r="AN199" s="74">
        <f t="shared" si="181"/>
        <v>0</v>
      </c>
      <c r="AO199" s="74">
        <f t="shared" si="182"/>
        <v>0</v>
      </c>
      <c r="AP199" s="74">
        <f t="shared" si="183"/>
        <v>0</v>
      </c>
      <c r="AQ199" s="75">
        <v>0</v>
      </c>
      <c r="AR199" s="74">
        <f t="shared" si="169"/>
        <v>0</v>
      </c>
      <c r="AS199" s="74">
        <f t="shared" si="170"/>
        <v>0</v>
      </c>
      <c r="AT199" s="74">
        <f t="shared" si="171"/>
        <v>0</v>
      </c>
      <c r="AU199" s="74">
        <v>0</v>
      </c>
      <c r="AV199" s="74">
        <v>0</v>
      </c>
      <c r="AW199" s="74">
        <v>0</v>
      </c>
      <c r="AX199" s="75">
        <v>0</v>
      </c>
      <c r="AY199" s="74">
        <f t="shared" si="184"/>
        <v>0</v>
      </c>
      <c r="AZ199" s="74">
        <f t="shared" si="185"/>
        <v>0</v>
      </c>
      <c r="BA199" s="74">
        <f t="shared" si="186"/>
        <v>0</v>
      </c>
      <c r="BB199" s="74">
        <v>0</v>
      </c>
      <c r="BC199" s="74">
        <f t="shared" si="187"/>
        <v>0</v>
      </c>
      <c r="BD199" s="74">
        <f t="shared" si="188"/>
        <v>0</v>
      </c>
      <c r="BE199" s="74">
        <f t="shared" si="189"/>
        <v>0</v>
      </c>
      <c r="BF199" s="75">
        <v>0.03</v>
      </c>
      <c r="BG199" s="74">
        <f t="shared" si="172"/>
        <v>0</v>
      </c>
      <c r="BH199" s="74">
        <f t="shared" si="173"/>
        <v>1.6500000000000001E-2</v>
      </c>
      <c r="BI199" s="74">
        <f t="shared" si="174"/>
        <v>1.35E-2</v>
      </c>
      <c r="BJ199" s="75">
        <v>0</v>
      </c>
      <c r="BK199" s="74">
        <f t="shared" si="175"/>
        <v>0</v>
      </c>
      <c r="BL199" s="74">
        <f t="shared" si="176"/>
        <v>0</v>
      </c>
      <c r="BM199" s="74">
        <f t="shared" si="177"/>
        <v>0</v>
      </c>
      <c r="BN199" s="74">
        <f t="shared" si="190"/>
        <v>0</v>
      </c>
      <c r="BO199" s="74">
        <f t="shared" si="191"/>
        <v>1.1864999999999999</v>
      </c>
      <c r="BP199" s="74">
        <f t="shared" si="192"/>
        <v>2.35E-2</v>
      </c>
      <c r="BQ199" s="74">
        <f t="shared" si="193"/>
        <v>1.21</v>
      </c>
      <c r="BS199" s="74">
        <f t="shared" si="194"/>
        <v>1.21</v>
      </c>
      <c r="BT199" s="74">
        <f t="shared" si="195"/>
        <v>0</v>
      </c>
      <c r="BU199" s="74"/>
      <c r="BV199" s="77">
        <f t="shared" si="196"/>
        <v>0</v>
      </c>
      <c r="BW199" s="77">
        <f t="shared" si="197"/>
        <v>0.98057851239669414</v>
      </c>
      <c r="BX199" s="77">
        <f t="shared" si="198"/>
        <v>1.9421487603305785E-2</v>
      </c>
      <c r="BY199" s="78"/>
      <c r="BZ199" s="78"/>
      <c r="CA199" s="78"/>
      <c r="CB199" s="78"/>
      <c r="CC199" s="78"/>
      <c r="CD199" s="78"/>
      <c r="CE199" s="78"/>
      <c r="CF199" s="78"/>
      <c r="CG199" s="78"/>
      <c r="CH199" s="78"/>
      <c r="CI199" s="78"/>
      <c r="CJ199" s="78"/>
      <c r="CK199" s="78"/>
      <c r="CL199" s="78"/>
      <c r="CM199" s="78"/>
      <c r="CN199" s="78"/>
      <c r="CO199" s="78"/>
      <c r="CP199" s="78"/>
      <c r="CQ199" s="78"/>
      <c r="CR199" s="78"/>
      <c r="CS199" s="78"/>
      <c r="CT199" s="78"/>
      <c r="CU199" s="78"/>
      <c r="CV199" s="78"/>
      <c r="CW199" s="78"/>
      <c r="CX199" s="78"/>
      <c r="CY199" s="78"/>
      <c r="CZ199" s="78"/>
      <c r="DA199" s="78"/>
      <c r="DB199" s="78"/>
      <c r="DC199" s="78"/>
      <c r="DD199" s="78"/>
      <c r="DE199" s="78"/>
      <c r="DF199" s="78"/>
      <c r="DG199" s="78"/>
      <c r="DH199" s="78"/>
      <c r="DI199" s="78"/>
      <c r="DJ199" s="78"/>
      <c r="DK199" s="78"/>
      <c r="DL199" s="78"/>
      <c r="DM199" s="78"/>
      <c r="DN199" s="78"/>
      <c r="DO199" s="78"/>
      <c r="DP199" s="78"/>
      <c r="DQ199" s="78"/>
      <c r="DR199" s="78"/>
      <c r="DS199" s="78"/>
      <c r="DT199" s="78"/>
      <c r="DU199" s="78"/>
      <c r="DV199" s="78"/>
      <c r="DW199" s="78"/>
      <c r="DX199" s="78"/>
      <c r="DY199" s="78"/>
      <c r="DZ199" s="78"/>
      <c r="EA199" s="78"/>
      <c r="EB199" s="78"/>
      <c r="EC199" s="78"/>
      <c r="ED199" s="78"/>
      <c r="EE199" s="78"/>
      <c r="EF199" s="78"/>
      <c r="EG199" s="78"/>
      <c r="EH199" s="78"/>
      <c r="EI199" s="78"/>
      <c r="EJ199" s="78"/>
    </row>
    <row r="200" spans="1:140" x14ac:dyDescent="0.25">
      <c r="A200" s="87"/>
      <c r="B200" s="119">
        <v>197</v>
      </c>
      <c r="C200" s="88" t="s">
        <v>631</v>
      </c>
      <c r="D200" s="88" t="s">
        <v>156</v>
      </c>
      <c r="E200" s="73">
        <v>0</v>
      </c>
      <c r="F200" s="73">
        <v>0</v>
      </c>
      <c r="G200" s="73">
        <v>0</v>
      </c>
      <c r="H200" s="74">
        <v>0</v>
      </c>
      <c r="I200" s="74">
        <v>0</v>
      </c>
      <c r="J200" s="74">
        <v>0</v>
      </c>
      <c r="K200" s="75">
        <v>85.882352941176478</v>
      </c>
      <c r="L200" s="74">
        <f t="shared" si="162"/>
        <v>47.235294117647065</v>
      </c>
      <c r="M200" s="74">
        <f t="shared" si="163"/>
        <v>38.647058823529413</v>
      </c>
      <c r="N200" s="74">
        <v>0</v>
      </c>
      <c r="O200" s="74">
        <v>0</v>
      </c>
      <c r="P200" s="74">
        <v>0</v>
      </c>
      <c r="Q200" s="74">
        <v>0</v>
      </c>
      <c r="R200" s="74">
        <v>0</v>
      </c>
      <c r="S200" s="74">
        <v>0</v>
      </c>
      <c r="T200" s="74">
        <v>0</v>
      </c>
      <c r="U200" s="74">
        <v>0</v>
      </c>
      <c r="V200" s="74">
        <v>16.72</v>
      </c>
      <c r="W200" s="74">
        <v>23</v>
      </c>
      <c r="X200" s="74">
        <v>0</v>
      </c>
      <c r="Y200" s="74">
        <v>0</v>
      </c>
      <c r="Z200" s="74">
        <v>0</v>
      </c>
      <c r="AA200" s="74">
        <v>0</v>
      </c>
      <c r="AB200" s="74">
        <v>0</v>
      </c>
      <c r="AC200" s="74">
        <v>0</v>
      </c>
      <c r="AD200" s="74">
        <v>0</v>
      </c>
      <c r="AE200" s="75">
        <v>0</v>
      </c>
      <c r="AF200" s="74">
        <f t="shared" si="178"/>
        <v>0</v>
      </c>
      <c r="AG200" s="74">
        <f t="shared" si="179"/>
        <v>0</v>
      </c>
      <c r="AH200" s="74">
        <f t="shared" si="180"/>
        <v>0</v>
      </c>
      <c r="AI200" s="75">
        <v>0</v>
      </c>
      <c r="AJ200" s="74">
        <f t="shared" si="166"/>
        <v>0</v>
      </c>
      <c r="AK200" s="74">
        <f t="shared" si="167"/>
        <v>0</v>
      </c>
      <c r="AL200" s="74">
        <f t="shared" si="168"/>
        <v>0</v>
      </c>
      <c r="AM200" s="75">
        <v>0</v>
      </c>
      <c r="AN200" s="74">
        <f t="shared" si="181"/>
        <v>0</v>
      </c>
      <c r="AO200" s="74">
        <f t="shared" si="182"/>
        <v>0</v>
      </c>
      <c r="AP200" s="74">
        <f t="shared" si="183"/>
        <v>0</v>
      </c>
      <c r="AQ200" s="75">
        <v>122</v>
      </c>
      <c r="AR200" s="74">
        <f t="shared" si="169"/>
        <v>61</v>
      </c>
      <c r="AS200" s="74">
        <f t="shared" si="170"/>
        <v>30.5</v>
      </c>
      <c r="AT200" s="74">
        <f t="shared" si="171"/>
        <v>30.5</v>
      </c>
      <c r="AU200" s="74">
        <v>0</v>
      </c>
      <c r="AV200" s="74">
        <v>0</v>
      </c>
      <c r="AW200" s="74">
        <v>0</v>
      </c>
      <c r="AX200" s="75">
        <v>8.1882352941176464</v>
      </c>
      <c r="AY200" s="74">
        <f t="shared" si="184"/>
        <v>0</v>
      </c>
      <c r="AZ200" s="74">
        <f t="shared" si="185"/>
        <v>4.5035294117647062</v>
      </c>
      <c r="BA200" s="74">
        <f t="shared" si="186"/>
        <v>3.6847058823529411</v>
      </c>
      <c r="BB200" s="74">
        <v>0</v>
      </c>
      <c r="BC200" s="74">
        <f t="shared" si="187"/>
        <v>0</v>
      </c>
      <c r="BD200" s="74">
        <f t="shared" si="188"/>
        <v>0</v>
      </c>
      <c r="BE200" s="74">
        <f t="shared" si="189"/>
        <v>0</v>
      </c>
      <c r="BF200" s="75">
        <v>6.21</v>
      </c>
      <c r="BG200" s="74">
        <f t="shared" si="172"/>
        <v>0</v>
      </c>
      <c r="BH200" s="74">
        <f t="shared" si="173"/>
        <v>3.4155000000000002</v>
      </c>
      <c r="BI200" s="74">
        <f t="shared" si="174"/>
        <v>2.7945000000000002</v>
      </c>
      <c r="BJ200" s="75">
        <v>0</v>
      </c>
      <c r="BK200" s="74">
        <f t="shared" si="175"/>
        <v>0</v>
      </c>
      <c r="BL200" s="74">
        <f t="shared" si="176"/>
        <v>0</v>
      </c>
      <c r="BM200" s="74">
        <f t="shared" si="177"/>
        <v>0</v>
      </c>
      <c r="BN200" s="74">
        <f t="shared" si="190"/>
        <v>61</v>
      </c>
      <c r="BO200" s="74">
        <f t="shared" si="191"/>
        <v>125.37432352941177</v>
      </c>
      <c r="BP200" s="74">
        <f t="shared" si="192"/>
        <v>75.626264705882363</v>
      </c>
      <c r="BQ200" s="74">
        <f t="shared" si="193"/>
        <v>262.00058823529412</v>
      </c>
      <c r="BS200" s="74">
        <f t="shared" si="194"/>
        <v>262.00058823529412</v>
      </c>
      <c r="BT200" s="74">
        <f t="shared" si="195"/>
        <v>0</v>
      </c>
      <c r="BU200" s="74"/>
      <c r="BV200" s="77">
        <f t="shared" si="196"/>
        <v>0.23282390475099965</v>
      </c>
      <c r="BW200" s="77">
        <f t="shared" si="197"/>
        <v>0.47852687802676691</v>
      </c>
      <c r="BX200" s="77">
        <f t="shared" si="198"/>
        <v>0.28864921722223347</v>
      </c>
      <c r="BY200" s="78"/>
      <c r="BZ200" s="78"/>
      <c r="CA200" s="78"/>
      <c r="CB200" s="78"/>
      <c r="CC200" s="78"/>
      <c r="CD200" s="78"/>
      <c r="CE200" s="78"/>
      <c r="CF200" s="78"/>
      <c r="CG200" s="78"/>
      <c r="CH200" s="78"/>
      <c r="CI200" s="78"/>
      <c r="CJ200" s="78"/>
      <c r="CK200" s="78"/>
      <c r="CL200" s="78"/>
      <c r="CM200" s="78"/>
      <c r="CN200" s="78"/>
      <c r="CO200" s="78"/>
      <c r="CP200" s="78"/>
      <c r="CQ200" s="78"/>
      <c r="CR200" s="78"/>
      <c r="CS200" s="78"/>
      <c r="CT200" s="78"/>
      <c r="CU200" s="78"/>
      <c r="CV200" s="78"/>
      <c r="CW200" s="78"/>
      <c r="CX200" s="78"/>
      <c r="CY200" s="78"/>
      <c r="CZ200" s="78"/>
      <c r="DA200" s="78"/>
      <c r="DB200" s="78"/>
      <c r="DC200" s="78"/>
      <c r="DD200" s="78"/>
      <c r="DE200" s="78"/>
      <c r="DF200" s="78"/>
      <c r="DG200" s="78"/>
      <c r="DH200" s="78"/>
      <c r="DI200" s="78"/>
      <c r="DJ200" s="78"/>
      <c r="DK200" s="78"/>
      <c r="DL200" s="78"/>
      <c r="DM200" s="78"/>
      <c r="DN200" s="78"/>
      <c r="DO200" s="78"/>
      <c r="DP200" s="78"/>
      <c r="DQ200" s="78"/>
      <c r="DR200" s="78"/>
      <c r="DS200" s="78"/>
      <c r="DT200" s="78"/>
      <c r="DU200" s="78"/>
      <c r="DV200" s="78"/>
      <c r="DW200" s="78"/>
      <c r="DX200" s="78"/>
      <c r="DY200" s="78"/>
      <c r="DZ200" s="78"/>
      <c r="EA200" s="78"/>
      <c r="EB200" s="78"/>
      <c r="EC200" s="78"/>
      <c r="ED200" s="78"/>
      <c r="EE200" s="78"/>
      <c r="EF200" s="78"/>
      <c r="EG200" s="78"/>
      <c r="EH200" s="78"/>
      <c r="EI200" s="78"/>
      <c r="EJ200" s="78"/>
    </row>
    <row r="201" spans="1:140" x14ac:dyDescent="0.25">
      <c r="A201" s="72"/>
      <c r="B201" s="119">
        <v>198</v>
      </c>
      <c r="C201" s="88" t="s">
        <v>589</v>
      </c>
      <c r="D201" s="88" t="s">
        <v>165</v>
      </c>
      <c r="E201" s="73">
        <v>0</v>
      </c>
      <c r="F201" s="73">
        <v>0.09</v>
      </c>
      <c r="G201" s="73">
        <v>0</v>
      </c>
      <c r="H201" s="74">
        <v>0</v>
      </c>
      <c r="I201" s="74">
        <v>0</v>
      </c>
      <c r="J201" s="74">
        <v>0</v>
      </c>
      <c r="K201" s="75">
        <v>0</v>
      </c>
      <c r="L201" s="74">
        <f t="shared" si="162"/>
        <v>0</v>
      </c>
      <c r="M201" s="74">
        <f t="shared" si="163"/>
        <v>0</v>
      </c>
      <c r="N201" s="74">
        <v>0</v>
      </c>
      <c r="O201" s="74">
        <v>0</v>
      </c>
      <c r="P201" s="74">
        <v>0</v>
      </c>
      <c r="Q201" s="74">
        <v>0</v>
      </c>
      <c r="R201" s="74">
        <v>0</v>
      </c>
      <c r="S201" s="74">
        <v>3.9</v>
      </c>
      <c r="T201" s="74">
        <v>0</v>
      </c>
      <c r="U201" s="74">
        <v>0</v>
      </c>
      <c r="V201" s="74">
        <v>0</v>
      </c>
      <c r="W201" s="74">
        <v>0</v>
      </c>
      <c r="X201" s="74">
        <v>10.4</v>
      </c>
      <c r="Y201" s="74">
        <v>0</v>
      </c>
      <c r="Z201" s="74">
        <v>0</v>
      </c>
      <c r="AA201" s="74">
        <v>0</v>
      </c>
      <c r="AB201" s="74">
        <v>0</v>
      </c>
      <c r="AC201" s="74">
        <v>0</v>
      </c>
      <c r="AD201" s="74">
        <v>0</v>
      </c>
      <c r="AE201" s="75">
        <v>0</v>
      </c>
      <c r="AF201" s="74">
        <f t="shared" si="178"/>
        <v>0</v>
      </c>
      <c r="AG201" s="74">
        <f t="shared" si="179"/>
        <v>0</v>
      </c>
      <c r="AH201" s="74">
        <f t="shared" si="180"/>
        <v>0</v>
      </c>
      <c r="AI201" s="75">
        <v>0</v>
      </c>
      <c r="AJ201" s="74">
        <f t="shared" si="166"/>
        <v>0</v>
      </c>
      <c r="AK201" s="74">
        <f t="shared" si="167"/>
        <v>0</v>
      </c>
      <c r="AL201" s="74">
        <f t="shared" si="168"/>
        <v>0</v>
      </c>
      <c r="AM201" s="75">
        <v>0</v>
      </c>
      <c r="AN201" s="74">
        <f t="shared" si="181"/>
        <v>0</v>
      </c>
      <c r="AO201" s="74">
        <f t="shared" si="182"/>
        <v>0</v>
      </c>
      <c r="AP201" s="74">
        <f t="shared" si="183"/>
        <v>0</v>
      </c>
      <c r="AQ201" s="75">
        <v>0</v>
      </c>
      <c r="AR201" s="74">
        <f t="shared" si="169"/>
        <v>0</v>
      </c>
      <c r="AS201" s="74">
        <f t="shared" si="170"/>
        <v>0</v>
      </c>
      <c r="AT201" s="74">
        <f t="shared" si="171"/>
        <v>0</v>
      </c>
      <c r="AU201" s="74">
        <v>0</v>
      </c>
      <c r="AV201" s="74">
        <v>0</v>
      </c>
      <c r="AW201" s="74">
        <v>0</v>
      </c>
      <c r="AX201" s="75">
        <v>0</v>
      </c>
      <c r="AY201" s="74">
        <f t="shared" si="184"/>
        <v>0</v>
      </c>
      <c r="AZ201" s="74">
        <f t="shared" si="185"/>
        <v>0</v>
      </c>
      <c r="BA201" s="74">
        <f t="shared" si="186"/>
        <v>0</v>
      </c>
      <c r="BB201" s="74">
        <v>0</v>
      </c>
      <c r="BC201" s="74">
        <f t="shared" si="187"/>
        <v>0</v>
      </c>
      <c r="BD201" s="74">
        <f t="shared" si="188"/>
        <v>0</v>
      </c>
      <c r="BE201" s="74">
        <f t="shared" si="189"/>
        <v>0</v>
      </c>
      <c r="BF201" s="75">
        <v>0.1</v>
      </c>
      <c r="BG201" s="74">
        <f t="shared" si="172"/>
        <v>0</v>
      </c>
      <c r="BH201" s="74">
        <f t="shared" si="173"/>
        <v>5.5000000000000007E-2</v>
      </c>
      <c r="BI201" s="74">
        <f t="shared" si="174"/>
        <v>4.5000000000000005E-2</v>
      </c>
      <c r="BJ201" s="75">
        <v>0</v>
      </c>
      <c r="BK201" s="74">
        <f t="shared" si="175"/>
        <v>0</v>
      </c>
      <c r="BL201" s="74">
        <f t="shared" si="176"/>
        <v>0</v>
      </c>
      <c r="BM201" s="74">
        <f t="shared" si="177"/>
        <v>0</v>
      </c>
      <c r="BN201" s="74">
        <f t="shared" si="190"/>
        <v>0</v>
      </c>
      <c r="BO201" s="74">
        <f t="shared" si="191"/>
        <v>14.355</v>
      </c>
      <c r="BP201" s="74">
        <f t="shared" si="192"/>
        <v>0.13500000000000001</v>
      </c>
      <c r="BQ201" s="74">
        <f t="shared" si="193"/>
        <v>14.49</v>
      </c>
      <c r="BS201" s="74">
        <f t="shared" si="194"/>
        <v>14.49</v>
      </c>
      <c r="BT201" s="74">
        <f t="shared" si="195"/>
        <v>0</v>
      </c>
      <c r="BU201" s="74"/>
      <c r="BV201" s="77">
        <f t="shared" si="196"/>
        <v>0</v>
      </c>
      <c r="BW201" s="77">
        <f t="shared" si="197"/>
        <v>0.99068322981366463</v>
      </c>
      <c r="BX201" s="77">
        <f t="shared" si="198"/>
        <v>9.316770186335404E-3</v>
      </c>
      <c r="BY201" s="78"/>
      <c r="BZ201" s="78"/>
      <c r="CA201" s="78"/>
      <c r="CB201" s="78"/>
      <c r="CC201" s="78"/>
      <c r="CD201" s="78"/>
      <c r="CE201" s="78"/>
      <c r="CF201" s="78"/>
      <c r="CG201" s="78"/>
      <c r="CH201" s="78"/>
      <c r="CI201" s="78"/>
      <c r="CJ201" s="78"/>
      <c r="CK201" s="78"/>
      <c r="CL201" s="78"/>
      <c r="CM201" s="78"/>
      <c r="CN201" s="78"/>
      <c r="CO201" s="78"/>
      <c r="CP201" s="78"/>
      <c r="CQ201" s="78"/>
      <c r="CR201" s="78"/>
      <c r="CS201" s="78"/>
      <c r="CT201" s="78"/>
      <c r="CU201" s="78"/>
      <c r="CV201" s="78"/>
      <c r="CW201" s="78"/>
      <c r="CX201" s="78"/>
      <c r="CY201" s="78"/>
      <c r="CZ201" s="78"/>
      <c r="DA201" s="78"/>
      <c r="DB201" s="78"/>
      <c r="DC201" s="78"/>
      <c r="DD201" s="78"/>
      <c r="DE201" s="78"/>
      <c r="DF201" s="78"/>
      <c r="DG201" s="78"/>
      <c r="DH201" s="78"/>
      <c r="DI201" s="78"/>
      <c r="DJ201" s="78"/>
      <c r="DK201" s="78"/>
      <c r="DL201" s="78"/>
      <c r="DM201" s="78"/>
      <c r="DN201" s="78"/>
      <c r="DO201" s="78"/>
      <c r="DP201" s="78"/>
      <c r="DQ201" s="78"/>
      <c r="DR201" s="78"/>
      <c r="DS201" s="78"/>
      <c r="DT201" s="78"/>
      <c r="DU201" s="78"/>
      <c r="DV201" s="78"/>
      <c r="DW201" s="78"/>
      <c r="DX201" s="78"/>
      <c r="DY201" s="78"/>
      <c r="DZ201" s="78"/>
      <c r="EA201" s="78"/>
      <c r="EB201" s="78"/>
      <c r="EC201" s="78"/>
      <c r="ED201" s="78"/>
      <c r="EE201" s="78"/>
      <c r="EF201" s="78"/>
      <c r="EG201" s="78"/>
      <c r="EH201" s="78"/>
      <c r="EI201" s="78"/>
      <c r="EJ201" s="78"/>
    </row>
    <row r="202" spans="1:140" x14ac:dyDescent="0.25">
      <c r="A202" s="72"/>
      <c r="B202" s="119">
        <v>199</v>
      </c>
      <c r="C202" s="88" t="s">
        <v>589</v>
      </c>
      <c r="D202" s="88" t="s">
        <v>166</v>
      </c>
      <c r="E202" s="73">
        <v>0</v>
      </c>
      <c r="F202" s="73">
        <v>0.02</v>
      </c>
      <c r="G202" s="73">
        <v>0</v>
      </c>
      <c r="H202" s="74">
        <v>0</v>
      </c>
      <c r="I202" s="74">
        <v>0</v>
      </c>
      <c r="J202" s="74">
        <v>0</v>
      </c>
      <c r="K202" s="75">
        <v>0</v>
      </c>
      <c r="L202" s="74">
        <f t="shared" si="162"/>
        <v>0</v>
      </c>
      <c r="M202" s="74">
        <f t="shared" si="163"/>
        <v>0</v>
      </c>
      <c r="N202" s="74">
        <v>0</v>
      </c>
      <c r="O202" s="74">
        <v>0</v>
      </c>
      <c r="P202" s="74">
        <v>0</v>
      </c>
      <c r="Q202" s="74">
        <v>0</v>
      </c>
      <c r="R202" s="74">
        <v>0</v>
      </c>
      <c r="S202" s="74">
        <v>9.84</v>
      </c>
      <c r="T202" s="74">
        <v>0</v>
      </c>
      <c r="U202" s="74">
        <v>0</v>
      </c>
      <c r="V202" s="74">
        <v>0</v>
      </c>
      <c r="W202" s="74">
        <v>0.77</v>
      </c>
      <c r="X202" s="74">
        <v>8.68</v>
      </c>
      <c r="Y202" s="74">
        <v>0</v>
      </c>
      <c r="Z202" s="74">
        <v>0</v>
      </c>
      <c r="AA202" s="74">
        <v>0</v>
      </c>
      <c r="AB202" s="74">
        <v>0</v>
      </c>
      <c r="AC202" s="74">
        <v>0</v>
      </c>
      <c r="AD202" s="74">
        <v>0</v>
      </c>
      <c r="AE202" s="75">
        <v>0</v>
      </c>
      <c r="AF202" s="74">
        <f t="shared" si="178"/>
        <v>0</v>
      </c>
      <c r="AG202" s="74">
        <f t="shared" si="179"/>
        <v>0</v>
      </c>
      <c r="AH202" s="74">
        <f t="shared" si="180"/>
        <v>0</v>
      </c>
      <c r="AI202" s="75">
        <v>0</v>
      </c>
      <c r="AJ202" s="74">
        <f t="shared" si="166"/>
        <v>0</v>
      </c>
      <c r="AK202" s="74">
        <f t="shared" si="167"/>
        <v>0</v>
      </c>
      <c r="AL202" s="74">
        <f t="shared" si="168"/>
        <v>0</v>
      </c>
      <c r="AM202" s="75">
        <v>0</v>
      </c>
      <c r="AN202" s="74">
        <f t="shared" si="181"/>
        <v>0</v>
      </c>
      <c r="AO202" s="74">
        <f t="shared" si="182"/>
        <v>0</v>
      </c>
      <c r="AP202" s="74">
        <f t="shared" si="183"/>
        <v>0</v>
      </c>
      <c r="AQ202" s="75">
        <v>0</v>
      </c>
      <c r="AR202" s="74">
        <f t="shared" si="169"/>
        <v>0</v>
      </c>
      <c r="AS202" s="74">
        <f t="shared" si="170"/>
        <v>0</v>
      </c>
      <c r="AT202" s="74">
        <f t="shared" si="171"/>
        <v>0</v>
      </c>
      <c r="AU202" s="74">
        <v>0</v>
      </c>
      <c r="AV202" s="74">
        <v>0</v>
      </c>
      <c r="AW202" s="74">
        <v>0</v>
      </c>
      <c r="AX202" s="75">
        <v>0</v>
      </c>
      <c r="AY202" s="74">
        <f t="shared" si="184"/>
        <v>0</v>
      </c>
      <c r="AZ202" s="74">
        <f t="shared" si="185"/>
        <v>0</v>
      </c>
      <c r="BA202" s="74">
        <f t="shared" si="186"/>
        <v>0</v>
      </c>
      <c r="BB202" s="74">
        <v>0</v>
      </c>
      <c r="BC202" s="74">
        <f t="shared" si="187"/>
        <v>0</v>
      </c>
      <c r="BD202" s="74">
        <f t="shared" si="188"/>
        <v>0</v>
      </c>
      <c r="BE202" s="74">
        <f t="shared" si="189"/>
        <v>0</v>
      </c>
      <c r="BF202" s="75">
        <v>0.2</v>
      </c>
      <c r="BG202" s="74">
        <f t="shared" si="172"/>
        <v>0</v>
      </c>
      <c r="BH202" s="74">
        <f t="shared" si="173"/>
        <v>0.11000000000000001</v>
      </c>
      <c r="BI202" s="74">
        <f t="shared" si="174"/>
        <v>9.0000000000000011E-2</v>
      </c>
      <c r="BJ202" s="75">
        <v>0</v>
      </c>
      <c r="BK202" s="74">
        <f t="shared" si="175"/>
        <v>0</v>
      </c>
      <c r="BL202" s="74">
        <f t="shared" si="176"/>
        <v>0</v>
      </c>
      <c r="BM202" s="74">
        <f t="shared" si="177"/>
        <v>0</v>
      </c>
      <c r="BN202" s="74">
        <f t="shared" si="190"/>
        <v>0</v>
      </c>
      <c r="BO202" s="74">
        <f t="shared" si="191"/>
        <v>19.399999999999999</v>
      </c>
      <c r="BP202" s="74">
        <f t="shared" si="192"/>
        <v>0.11000000000000001</v>
      </c>
      <c r="BQ202" s="74">
        <f t="shared" si="193"/>
        <v>19.509999999999998</v>
      </c>
      <c r="BS202" s="74">
        <f t="shared" si="194"/>
        <v>19.509999999999998</v>
      </c>
      <c r="BT202" s="74">
        <f t="shared" si="195"/>
        <v>0</v>
      </c>
      <c r="BU202" s="74"/>
      <c r="BV202" s="77">
        <f t="shared" si="196"/>
        <v>0</v>
      </c>
      <c r="BW202" s="77">
        <f t="shared" si="197"/>
        <v>0.99436186570989238</v>
      </c>
      <c r="BX202" s="77">
        <f t="shared" si="198"/>
        <v>5.6381342901076388E-3</v>
      </c>
      <c r="BY202" s="78"/>
      <c r="BZ202" s="78"/>
      <c r="CA202" s="78"/>
      <c r="CB202" s="78"/>
      <c r="CC202" s="78"/>
      <c r="CD202" s="78"/>
      <c r="CE202" s="78"/>
      <c r="CF202" s="78"/>
      <c r="CG202" s="78"/>
      <c r="CH202" s="78"/>
      <c r="CI202" s="78"/>
      <c r="CJ202" s="78"/>
      <c r="CK202" s="78"/>
      <c r="CL202" s="78"/>
      <c r="CM202" s="78"/>
      <c r="CN202" s="78"/>
      <c r="CO202" s="78"/>
      <c r="CP202" s="78"/>
      <c r="CQ202" s="78"/>
      <c r="CR202" s="78"/>
      <c r="CS202" s="78"/>
      <c r="CT202" s="78"/>
      <c r="CU202" s="78"/>
      <c r="CV202" s="78"/>
      <c r="CW202" s="78"/>
      <c r="CX202" s="78"/>
      <c r="CY202" s="78"/>
      <c r="CZ202" s="78"/>
      <c r="DA202" s="78"/>
      <c r="DB202" s="78"/>
      <c r="DC202" s="78"/>
      <c r="DD202" s="78"/>
      <c r="DE202" s="78"/>
      <c r="DF202" s="78"/>
      <c r="DG202" s="78"/>
      <c r="DH202" s="78"/>
      <c r="DI202" s="78"/>
      <c r="DJ202" s="78"/>
      <c r="DK202" s="78"/>
      <c r="DL202" s="78"/>
      <c r="DM202" s="78"/>
      <c r="DN202" s="78"/>
      <c r="DO202" s="78"/>
      <c r="DP202" s="78"/>
      <c r="DQ202" s="78"/>
      <c r="DR202" s="78"/>
      <c r="DS202" s="78"/>
      <c r="DT202" s="78"/>
      <c r="DU202" s="78"/>
      <c r="DV202" s="78"/>
      <c r="DW202" s="78"/>
      <c r="DX202" s="78"/>
      <c r="DY202" s="78"/>
      <c r="DZ202" s="78"/>
      <c r="EA202" s="78"/>
      <c r="EB202" s="78"/>
      <c r="EC202" s="78"/>
      <c r="ED202" s="78"/>
      <c r="EE202" s="78"/>
      <c r="EF202" s="78"/>
      <c r="EG202" s="78"/>
      <c r="EH202" s="78"/>
      <c r="EI202" s="78"/>
      <c r="EJ202" s="78"/>
    </row>
    <row r="203" spans="1:140" x14ac:dyDescent="0.25">
      <c r="A203" s="72"/>
      <c r="B203" s="109">
        <v>200</v>
      </c>
      <c r="C203" s="90" t="s">
        <v>635</v>
      </c>
      <c r="D203" s="90" t="s">
        <v>128</v>
      </c>
      <c r="E203" s="91">
        <v>0</v>
      </c>
      <c r="F203" s="91">
        <v>5.9499999999999993</v>
      </c>
      <c r="G203" s="91">
        <v>0</v>
      </c>
      <c r="H203" s="92">
        <v>0</v>
      </c>
      <c r="I203" s="92">
        <v>23</v>
      </c>
      <c r="J203" s="92">
        <v>0</v>
      </c>
      <c r="K203" s="93">
        <v>51</v>
      </c>
      <c r="L203" s="92">
        <f t="shared" si="162"/>
        <v>28.05</v>
      </c>
      <c r="M203" s="92">
        <f t="shared" si="163"/>
        <v>22.95</v>
      </c>
      <c r="N203" s="92">
        <v>0</v>
      </c>
      <c r="O203" s="92">
        <v>47</v>
      </c>
      <c r="P203" s="92">
        <v>0</v>
      </c>
      <c r="Q203" s="92">
        <v>0</v>
      </c>
      <c r="R203" s="92">
        <v>0</v>
      </c>
      <c r="S203" s="92">
        <v>46.5</v>
      </c>
      <c r="T203" s="92">
        <v>0</v>
      </c>
      <c r="U203" s="92">
        <v>0</v>
      </c>
      <c r="V203" s="92">
        <v>0</v>
      </c>
      <c r="W203" s="92">
        <v>0</v>
      </c>
      <c r="X203" s="92">
        <v>0</v>
      </c>
      <c r="Y203" s="92">
        <v>0</v>
      </c>
      <c r="Z203" s="92">
        <v>0</v>
      </c>
      <c r="AA203" s="92">
        <v>0</v>
      </c>
      <c r="AB203" s="92">
        <v>0</v>
      </c>
      <c r="AC203" s="92">
        <v>0</v>
      </c>
      <c r="AD203" s="92">
        <v>0</v>
      </c>
      <c r="AE203" s="93">
        <v>4.82</v>
      </c>
      <c r="AF203" s="92">
        <f t="shared" si="178"/>
        <v>0</v>
      </c>
      <c r="AG203" s="92">
        <f t="shared" si="179"/>
        <v>0</v>
      </c>
      <c r="AH203" s="92">
        <f t="shared" si="180"/>
        <v>4.82</v>
      </c>
      <c r="AI203" s="93">
        <v>0</v>
      </c>
      <c r="AJ203" s="92">
        <f t="shared" si="166"/>
        <v>0</v>
      </c>
      <c r="AK203" s="92">
        <f t="shared" si="167"/>
        <v>0</v>
      </c>
      <c r="AL203" s="92">
        <f t="shared" si="168"/>
        <v>0</v>
      </c>
      <c r="AM203" s="93">
        <v>0</v>
      </c>
      <c r="AN203" s="92">
        <f t="shared" si="181"/>
        <v>0</v>
      </c>
      <c r="AO203" s="92">
        <f t="shared" si="182"/>
        <v>0</v>
      </c>
      <c r="AP203" s="92">
        <f t="shared" si="183"/>
        <v>0</v>
      </c>
      <c r="AQ203" s="93">
        <v>76</v>
      </c>
      <c r="AR203" s="92">
        <f t="shared" si="169"/>
        <v>38</v>
      </c>
      <c r="AS203" s="92">
        <f t="shared" si="170"/>
        <v>19</v>
      </c>
      <c r="AT203" s="92">
        <f t="shared" si="171"/>
        <v>19</v>
      </c>
      <c r="AU203" s="92">
        <v>0</v>
      </c>
      <c r="AV203" s="92">
        <v>0</v>
      </c>
      <c r="AW203" s="92">
        <v>0</v>
      </c>
      <c r="AX203" s="93">
        <v>0</v>
      </c>
      <c r="AY203" s="92">
        <f t="shared" si="184"/>
        <v>0</v>
      </c>
      <c r="AZ203" s="92">
        <f t="shared" si="185"/>
        <v>0</v>
      </c>
      <c r="BA203" s="92">
        <f t="shared" si="186"/>
        <v>0</v>
      </c>
      <c r="BB203" s="92">
        <v>102</v>
      </c>
      <c r="BC203" s="74">
        <f t="shared" si="187"/>
        <v>0</v>
      </c>
      <c r="BD203" s="74">
        <f t="shared" si="188"/>
        <v>0</v>
      </c>
      <c r="BE203" s="74">
        <f t="shared" si="189"/>
        <v>102</v>
      </c>
      <c r="BF203" s="93">
        <v>5.17</v>
      </c>
      <c r="BG203" s="92">
        <f t="shared" si="172"/>
        <v>0</v>
      </c>
      <c r="BH203" s="92">
        <f t="shared" si="173"/>
        <v>2.8435000000000001</v>
      </c>
      <c r="BI203" s="92">
        <f t="shared" si="174"/>
        <v>2.3265000000000002</v>
      </c>
      <c r="BJ203" s="93">
        <v>1.5851023139935343</v>
      </c>
      <c r="BK203" s="92">
        <f t="shared" si="175"/>
        <v>0</v>
      </c>
      <c r="BL203" s="92">
        <f t="shared" si="176"/>
        <v>0.87180627269644395</v>
      </c>
      <c r="BM203" s="92">
        <f t="shared" si="177"/>
        <v>0.71329604129709046</v>
      </c>
      <c r="BN203" s="74">
        <f t="shared" si="190"/>
        <v>38</v>
      </c>
      <c r="BO203" s="74">
        <f t="shared" si="191"/>
        <v>144.26530627269645</v>
      </c>
      <c r="BP203" s="74">
        <f t="shared" si="192"/>
        <v>180.75979604129711</v>
      </c>
      <c r="BQ203" s="92">
        <f t="shared" si="193"/>
        <v>363.02510231399356</v>
      </c>
      <c r="BR203" s="94"/>
      <c r="BS203" s="92">
        <f t="shared" si="194"/>
        <v>363.02510231399356</v>
      </c>
      <c r="BT203" s="92">
        <f t="shared" si="195"/>
        <v>0</v>
      </c>
      <c r="BU203" s="92"/>
      <c r="BV203" s="95">
        <f t="shared" si="196"/>
        <v>0.10467595700071568</v>
      </c>
      <c r="BW203" s="95">
        <f t="shared" si="197"/>
        <v>0.39739760516041717</v>
      </c>
      <c r="BX203" s="95">
        <f t="shared" si="198"/>
        <v>0.4979264378388672</v>
      </c>
      <c r="BY203" s="78"/>
      <c r="BZ203" s="78"/>
      <c r="CA203" s="78"/>
      <c r="CB203" s="78"/>
      <c r="CC203" s="78"/>
      <c r="CD203" s="78"/>
      <c r="CE203" s="78"/>
      <c r="CF203" s="78"/>
      <c r="CG203" s="78"/>
      <c r="CH203" s="78"/>
      <c r="CI203" s="78"/>
      <c r="CJ203" s="78"/>
      <c r="CK203" s="78"/>
      <c r="CL203" s="78"/>
      <c r="CM203" s="78"/>
      <c r="CN203" s="78"/>
      <c r="CO203" s="78"/>
      <c r="CP203" s="78"/>
      <c r="CQ203" s="78"/>
      <c r="CR203" s="78"/>
      <c r="CS203" s="78"/>
      <c r="CT203" s="78"/>
      <c r="CU203" s="78"/>
      <c r="CV203" s="78"/>
      <c r="CW203" s="78"/>
      <c r="CX203" s="78"/>
      <c r="CY203" s="78"/>
      <c r="CZ203" s="78"/>
      <c r="DA203" s="78"/>
      <c r="DB203" s="78"/>
      <c r="DC203" s="78"/>
      <c r="DD203" s="78"/>
      <c r="DE203" s="78"/>
      <c r="DF203" s="78"/>
      <c r="DG203" s="78"/>
      <c r="DH203" s="78"/>
      <c r="DI203" s="78"/>
      <c r="DJ203" s="78"/>
      <c r="DK203" s="78"/>
      <c r="DL203" s="78"/>
      <c r="DM203" s="78"/>
      <c r="DN203" s="78"/>
      <c r="DO203" s="78"/>
      <c r="DP203" s="78"/>
      <c r="DQ203" s="78"/>
      <c r="DR203" s="78"/>
      <c r="DS203" s="78"/>
      <c r="DT203" s="78"/>
      <c r="DU203" s="78"/>
      <c r="DV203" s="78"/>
      <c r="DW203" s="78"/>
      <c r="DX203" s="78"/>
      <c r="DY203" s="78"/>
      <c r="DZ203" s="78"/>
      <c r="EA203" s="78"/>
      <c r="EB203" s="78"/>
      <c r="EC203" s="78"/>
      <c r="ED203" s="78"/>
      <c r="EE203" s="78"/>
      <c r="EF203" s="78"/>
      <c r="EG203" s="78"/>
      <c r="EH203" s="78"/>
      <c r="EI203" s="78"/>
      <c r="EJ203" s="78"/>
    </row>
    <row r="204" spans="1:140" x14ac:dyDescent="0.25">
      <c r="A204" s="72"/>
      <c r="B204" s="119">
        <v>201</v>
      </c>
      <c r="C204" s="88" t="s">
        <v>589</v>
      </c>
      <c r="D204" s="88" t="s">
        <v>636</v>
      </c>
      <c r="E204" s="73">
        <v>0</v>
      </c>
      <c r="F204" s="73">
        <v>0.7</v>
      </c>
      <c r="G204" s="73">
        <v>0</v>
      </c>
      <c r="H204" s="74">
        <v>0</v>
      </c>
      <c r="I204" s="74">
        <v>0</v>
      </c>
      <c r="J204" s="74">
        <v>0</v>
      </c>
      <c r="K204" s="75">
        <v>0</v>
      </c>
      <c r="L204" s="74">
        <f t="shared" si="162"/>
        <v>0</v>
      </c>
      <c r="M204" s="74">
        <f t="shared" si="163"/>
        <v>0</v>
      </c>
      <c r="N204" s="74">
        <v>0</v>
      </c>
      <c r="O204" s="74">
        <v>0</v>
      </c>
      <c r="P204" s="74">
        <v>0</v>
      </c>
      <c r="Q204" s="74">
        <v>0</v>
      </c>
      <c r="R204" s="74">
        <v>0</v>
      </c>
      <c r="S204" s="74">
        <v>7.46</v>
      </c>
      <c r="T204" s="74">
        <v>0</v>
      </c>
      <c r="U204" s="74">
        <v>0</v>
      </c>
      <c r="V204" s="74">
        <v>0</v>
      </c>
      <c r="W204" s="74">
        <v>0</v>
      </c>
      <c r="X204" s="74">
        <v>13.85</v>
      </c>
      <c r="Y204" s="74">
        <v>0</v>
      </c>
      <c r="Z204" s="74">
        <v>0</v>
      </c>
      <c r="AA204" s="74">
        <v>0</v>
      </c>
      <c r="AB204" s="74">
        <v>0</v>
      </c>
      <c r="AC204" s="74">
        <v>0</v>
      </c>
      <c r="AD204" s="74">
        <v>0</v>
      </c>
      <c r="AE204" s="75">
        <v>0</v>
      </c>
      <c r="AF204" s="74">
        <f t="shared" si="178"/>
        <v>0</v>
      </c>
      <c r="AG204" s="74">
        <f t="shared" si="179"/>
        <v>0</v>
      </c>
      <c r="AH204" s="74">
        <f t="shared" si="180"/>
        <v>0</v>
      </c>
      <c r="AI204" s="75">
        <v>0</v>
      </c>
      <c r="AJ204" s="74">
        <f t="shared" si="166"/>
        <v>0</v>
      </c>
      <c r="AK204" s="74">
        <f t="shared" si="167"/>
        <v>0</v>
      </c>
      <c r="AL204" s="74">
        <f t="shared" si="168"/>
        <v>0</v>
      </c>
      <c r="AM204" s="75">
        <v>0</v>
      </c>
      <c r="AN204" s="74">
        <f t="shared" si="181"/>
        <v>0</v>
      </c>
      <c r="AO204" s="74">
        <f t="shared" si="182"/>
        <v>0</v>
      </c>
      <c r="AP204" s="74">
        <f t="shared" si="183"/>
        <v>0</v>
      </c>
      <c r="AQ204" s="75">
        <v>0</v>
      </c>
      <c r="AR204" s="74">
        <f t="shared" si="169"/>
        <v>0</v>
      </c>
      <c r="AS204" s="74">
        <f t="shared" si="170"/>
        <v>0</v>
      </c>
      <c r="AT204" s="74">
        <f t="shared" si="171"/>
        <v>0</v>
      </c>
      <c r="AU204" s="74">
        <v>0</v>
      </c>
      <c r="AV204" s="74">
        <v>0</v>
      </c>
      <c r="AW204" s="74">
        <v>0</v>
      </c>
      <c r="AX204" s="75">
        <v>0</v>
      </c>
      <c r="AY204" s="74">
        <f t="shared" si="184"/>
        <v>0</v>
      </c>
      <c r="AZ204" s="74">
        <f t="shared" si="185"/>
        <v>0</v>
      </c>
      <c r="BA204" s="74">
        <f t="shared" si="186"/>
        <v>0</v>
      </c>
      <c r="BB204" s="74">
        <v>0</v>
      </c>
      <c r="BC204" s="74">
        <f t="shared" si="187"/>
        <v>0</v>
      </c>
      <c r="BD204" s="74">
        <f t="shared" si="188"/>
        <v>0</v>
      </c>
      <c r="BE204" s="74">
        <f t="shared" si="189"/>
        <v>0</v>
      </c>
      <c r="BF204" s="75">
        <v>0.4</v>
      </c>
      <c r="BG204" s="74">
        <f t="shared" si="172"/>
        <v>0</v>
      </c>
      <c r="BH204" s="74">
        <f t="shared" si="173"/>
        <v>0.22000000000000003</v>
      </c>
      <c r="BI204" s="74">
        <f t="shared" si="174"/>
        <v>0.18000000000000002</v>
      </c>
      <c r="BJ204" s="75">
        <v>0</v>
      </c>
      <c r="BK204" s="74">
        <f t="shared" si="175"/>
        <v>0</v>
      </c>
      <c r="BL204" s="74">
        <f t="shared" si="176"/>
        <v>0</v>
      </c>
      <c r="BM204" s="74">
        <f t="shared" si="177"/>
        <v>0</v>
      </c>
      <c r="BN204" s="74">
        <f t="shared" si="190"/>
        <v>0</v>
      </c>
      <c r="BO204" s="74">
        <f t="shared" si="191"/>
        <v>21.529999999999998</v>
      </c>
      <c r="BP204" s="74">
        <f t="shared" si="192"/>
        <v>0.88</v>
      </c>
      <c r="BQ204" s="74">
        <f t="shared" si="193"/>
        <v>22.409999999999997</v>
      </c>
      <c r="BS204" s="74">
        <f t="shared" si="194"/>
        <v>22.409999999999997</v>
      </c>
      <c r="BT204" s="74">
        <f t="shared" si="195"/>
        <v>0</v>
      </c>
      <c r="BU204" s="74"/>
      <c r="BV204" s="77">
        <f t="shared" si="196"/>
        <v>0</v>
      </c>
      <c r="BW204" s="77">
        <f t="shared" si="197"/>
        <v>0.96073181615350289</v>
      </c>
      <c r="BX204" s="77">
        <f t="shared" si="198"/>
        <v>3.9268183846497107E-2</v>
      </c>
      <c r="BY204" s="78"/>
      <c r="BZ204" s="78"/>
      <c r="CA204" s="78"/>
      <c r="CB204" s="78"/>
      <c r="CC204" s="78"/>
      <c r="CD204" s="78"/>
      <c r="CE204" s="78"/>
      <c r="CF204" s="78"/>
      <c r="CG204" s="78"/>
      <c r="CH204" s="78"/>
      <c r="CI204" s="78"/>
      <c r="CJ204" s="78"/>
      <c r="CK204" s="78"/>
      <c r="CL204" s="78"/>
      <c r="CM204" s="78"/>
      <c r="CN204" s="78"/>
      <c r="CO204" s="78"/>
      <c r="CP204" s="78"/>
      <c r="CQ204" s="78"/>
      <c r="CR204" s="78"/>
      <c r="CS204" s="78"/>
      <c r="CT204" s="78"/>
      <c r="CU204" s="78"/>
      <c r="CV204" s="78"/>
      <c r="CW204" s="78"/>
      <c r="CX204" s="78"/>
      <c r="CY204" s="78"/>
      <c r="CZ204" s="78"/>
      <c r="DA204" s="78"/>
      <c r="DB204" s="78"/>
      <c r="DC204" s="78"/>
      <c r="DD204" s="78"/>
      <c r="DE204" s="78"/>
      <c r="DF204" s="78"/>
      <c r="DG204" s="78"/>
      <c r="DH204" s="78"/>
      <c r="DI204" s="78"/>
      <c r="DJ204" s="78"/>
      <c r="DK204" s="78"/>
      <c r="DL204" s="78"/>
      <c r="DM204" s="78"/>
      <c r="DN204" s="78"/>
      <c r="DO204" s="78"/>
      <c r="DP204" s="78"/>
      <c r="DQ204" s="78"/>
      <c r="DR204" s="78"/>
      <c r="DS204" s="78"/>
      <c r="DT204" s="78"/>
      <c r="DU204" s="78"/>
      <c r="DV204" s="78"/>
      <c r="DW204" s="78"/>
      <c r="DX204" s="78"/>
      <c r="DY204" s="78"/>
      <c r="DZ204" s="78"/>
      <c r="EA204" s="78"/>
      <c r="EB204" s="78"/>
      <c r="EC204" s="78"/>
      <c r="ED204" s="78"/>
      <c r="EE204" s="78"/>
      <c r="EF204" s="78"/>
      <c r="EG204" s="78"/>
      <c r="EH204" s="78"/>
      <c r="EI204" s="78"/>
      <c r="EJ204" s="78"/>
    </row>
    <row r="205" spans="1:140" x14ac:dyDescent="0.25">
      <c r="A205" s="72"/>
      <c r="B205" s="119">
        <v>202</v>
      </c>
      <c r="C205" s="88" t="s">
        <v>637</v>
      </c>
      <c r="D205" s="88" t="s">
        <v>167</v>
      </c>
      <c r="E205" s="73">
        <v>0</v>
      </c>
      <c r="F205" s="73">
        <v>1.23</v>
      </c>
      <c r="G205" s="73">
        <v>0</v>
      </c>
      <c r="H205" s="74">
        <v>0</v>
      </c>
      <c r="I205" s="74">
        <v>0</v>
      </c>
      <c r="J205" s="74">
        <v>0</v>
      </c>
      <c r="K205" s="75">
        <v>0</v>
      </c>
      <c r="L205" s="74">
        <f t="shared" si="162"/>
        <v>0</v>
      </c>
      <c r="M205" s="74">
        <f t="shared" si="163"/>
        <v>0</v>
      </c>
      <c r="N205" s="74">
        <v>0</v>
      </c>
      <c r="O205" s="74">
        <v>0</v>
      </c>
      <c r="P205" s="74">
        <v>0</v>
      </c>
      <c r="Q205" s="74">
        <v>0</v>
      </c>
      <c r="R205" s="74">
        <v>0</v>
      </c>
      <c r="S205" s="74">
        <v>0</v>
      </c>
      <c r="T205" s="74">
        <v>0</v>
      </c>
      <c r="U205" s="74">
        <v>0</v>
      </c>
      <c r="V205" s="74">
        <v>0</v>
      </c>
      <c r="W205" s="74">
        <v>0</v>
      </c>
      <c r="X205" s="74">
        <v>38</v>
      </c>
      <c r="Y205" s="74">
        <v>0</v>
      </c>
      <c r="Z205" s="74">
        <v>0</v>
      </c>
      <c r="AA205" s="74">
        <v>0</v>
      </c>
      <c r="AB205" s="74">
        <v>0</v>
      </c>
      <c r="AC205" s="74">
        <v>0</v>
      </c>
      <c r="AD205" s="74">
        <v>0</v>
      </c>
      <c r="AE205" s="75">
        <v>0</v>
      </c>
      <c r="AF205" s="74">
        <f t="shared" si="178"/>
        <v>0</v>
      </c>
      <c r="AG205" s="74">
        <f t="shared" si="179"/>
        <v>0</v>
      </c>
      <c r="AH205" s="74">
        <f t="shared" si="180"/>
        <v>0</v>
      </c>
      <c r="AI205" s="75">
        <v>0</v>
      </c>
      <c r="AJ205" s="74">
        <f t="shared" si="166"/>
        <v>0</v>
      </c>
      <c r="AK205" s="74">
        <f t="shared" si="167"/>
        <v>0</v>
      </c>
      <c r="AL205" s="74">
        <f t="shared" si="168"/>
        <v>0</v>
      </c>
      <c r="AM205" s="75">
        <v>0</v>
      </c>
      <c r="AN205" s="74">
        <f t="shared" si="181"/>
        <v>0</v>
      </c>
      <c r="AO205" s="74">
        <f t="shared" si="182"/>
        <v>0</v>
      </c>
      <c r="AP205" s="74">
        <f t="shared" si="183"/>
        <v>0</v>
      </c>
      <c r="AQ205" s="75">
        <v>0</v>
      </c>
      <c r="AR205" s="74">
        <f t="shared" si="169"/>
        <v>0</v>
      </c>
      <c r="AS205" s="74">
        <f t="shared" si="170"/>
        <v>0</v>
      </c>
      <c r="AT205" s="74">
        <f t="shared" si="171"/>
        <v>0</v>
      </c>
      <c r="AU205" s="74">
        <v>0</v>
      </c>
      <c r="AV205" s="74">
        <v>0</v>
      </c>
      <c r="AW205" s="74">
        <v>0</v>
      </c>
      <c r="AX205" s="75">
        <v>0</v>
      </c>
      <c r="AY205" s="74">
        <f t="shared" si="184"/>
        <v>0</v>
      </c>
      <c r="AZ205" s="74">
        <f t="shared" si="185"/>
        <v>0</v>
      </c>
      <c r="BA205" s="74">
        <f t="shared" si="186"/>
        <v>0</v>
      </c>
      <c r="BB205" s="74">
        <v>0</v>
      </c>
      <c r="BC205" s="74">
        <f t="shared" si="187"/>
        <v>0</v>
      </c>
      <c r="BD205" s="74">
        <f t="shared" si="188"/>
        <v>0</v>
      </c>
      <c r="BE205" s="74">
        <f t="shared" si="189"/>
        <v>0</v>
      </c>
      <c r="BF205" s="75">
        <v>0.37</v>
      </c>
      <c r="BG205" s="74">
        <f t="shared" si="172"/>
        <v>0</v>
      </c>
      <c r="BH205" s="74">
        <f t="shared" si="173"/>
        <v>0.20350000000000001</v>
      </c>
      <c r="BI205" s="74">
        <f t="shared" si="174"/>
        <v>0.16650000000000001</v>
      </c>
      <c r="BJ205" s="75">
        <v>0</v>
      </c>
      <c r="BK205" s="74">
        <f t="shared" si="175"/>
        <v>0</v>
      </c>
      <c r="BL205" s="74">
        <f t="shared" si="176"/>
        <v>0</v>
      </c>
      <c r="BM205" s="74">
        <f t="shared" si="177"/>
        <v>0</v>
      </c>
      <c r="BN205" s="74">
        <f t="shared" si="190"/>
        <v>0</v>
      </c>
      <c r="BO205" s="74">
        <f t="shared" si="191"/>
        <v>38.203499999999998</v>
      </c>
      <c r="BP205" s="74">
        <f t="shared" si="192"/>
        <v>1.3965000000000001</v>
      </c>
      <c r="BQ205" s="74">
        <f t="shared" si="193"/>
        <v>39.6</v>
      </c>
      <c r="BS205" s="74">
        <f t="shared" si="194"/>
        <v>39.599999999999994</v>
      </c>
      <c r="BT205" s="74">
        <f t="shared" si="195"/>
        <v>0</v>
      </c>
      <c r="BU205" s="74"/>
      <c r="BV205" s="77">
        <f t="shared" si="196"/>
        <v>0</v>
      </c>
      <c r="BW205" s="77">
        <f t="shared" si="197"/>
        <v>0.96473484848484836</v>
      </c>
      <c r="BX205" s="77">
        <f t="shared" si="198"/>
        <v>3.5265151515151513E-2</v>
      </c>
      <c r="BY205" s="78"/>
      <c r="BZ205" s="78"/>
      <c r="CA205" s="78"/>
      <c r="CB205" s="78"/>
      <c r="CC205" s="78"/>
      <c r="CD205" s="78"/>
      <c r="CE205" s="78"/>
      <c r="CF205" s="78"/>
      <c r="CG205" s="78"/>
      <c r="CH205" s="78"/>
      <c r="CI205" s="78"/>
      <c r="CJ205" s="78"/>
      <c r="CK205" s="78"/>
      <c r="CL205" s="78"/>
      <c r="CM205" s="78"/>
      <c r="CN205" s="78"/>
      <c r="CO205" s="78"/>
      <c r="CP205" s="78"/>
      <c r="CQ205" s="78"/>
      <c r="CR205" s="78"/>
      <c r="CS205" s="78"/>
      <c r="CT205" s="78"/>
      <c r="CU205" s="78"/>
      <c r="CV205" s="78"/>
      <c r="CW205" s="78"/>
      <c r="CX205" s="78"/>
      <c r="CY205" s="78"/>
      <c r="CZ205" s="78"/>
      <c r="DA205" s="78"/>
      <c r="DB205" s="78"/>
      <c r="DC205" s="78"/>
      <c r="DD205" s="78"/>
      <c r="DE205" s="78"/>
      <c r="DF205" s="78"/>
      <c r="DG205" s="78"/>
      <c r="DH205" s="78"/>
      <c r="DI205" s="78"/>
      <c r="DJ205" s="78"/>
      <c r="DK205" s="78"/>
      <c r="DL205" s="78"/>
      <c r="DM205" s="78"/>
      <c r="DN205" s="78"/>
      <c r="DO205" s="78"/>
      <c r="DP205" s="78"/>
      <c r="DQ205" s="78"/>
      <c r="DR205" s="78"/>
      <c r="DS205" s="78"/>
      <c r="DT205" s="78"/>
      <c r="DU205" s="78"/>
      <c r="DV205" s="78"/>
      <c r="DW205" s="78"/>
      <c r="DX205" s="78"/>
      <c r="DY205" s="78"/>
      <c r="DZ205" s="78"/>
      <c r="EA205" s="78"/>
      <c r="EB205" s="78"/>
      <c r="EC205" s="78"/>
      <c r="ED205" s="78"/>
      <c r="EE205" s="78"/>
      <c r="EF205" s="78"/>
      <c r="EG205" s="78"/>
      <c r="EH205" s="78"/>
      <c r="EI205" s="78"/>
      <c r="EJ205" s="78"/>
    </row>
    <row r="206" spans="1:140" x14ac:dyDescent="0.25">
      <c r="A206" s="87"/>
      <c r="B206" s="119">
        <v>203</v>
      </c>
      <c r="C206" s="88" t="s">
        <v>627</v>
      </c>
      <c r="D206" s="88" t="s">
        <v>168</v>
      </c>
      <c r="E206" s="73">
        <v>0</v>
      </c>
      <c r="F206" s="73">
        <v>0.23</v>
      </c>
      <c r="G206" s="73">
        <v>0</v>
      </c>
      <c r="H206" s="74">
        <v>0</v>
      </c>
      <c r="I206" s="74">
        <v>0</v>
      </c>
      <c r="J206" s="74">
        <v>0</v>
      </c>
      <c r="K206" s="75">
        <v>0</v>
      </c>
      <c r="L206" s="74">
        <f t="shared" si="162"/>
        <v>0</v>
      </c>
      <c r="M206" s="74">
        <f t="shared" si="163"/>
        <v>0</v>
      </c>
      <c r="N206" s="74">
        <v>0</v>
      </c>
      <c r="O206" s="74">
        <v>0</v>
      </c>
      <c r="P206" s="74">
        <v>1.58</v>
      </c>
      <c r="Q206" s="74">
        <v>34</v>
      </c>
      <c r="R206" s="74">
        <v>0</v>
      </c>
      <c r="S206" s="74">
        <v>7.29</v>
      </c>
      <c r="T206" s="74">
        <v>0</v>
      </c>
      <c r="U206" s="74">
        <v>0</v>
      </c>
      <c r="V206" s="74">
        <v>0</v>
      </c>
      <c r="W206" s="74">
        <v>0</v>
      </c>
      <c r="X206" s="74">
        <v>0</v>
      </c>
      <c r="Y206" s="74">
        <v>0</v>
      </c>
      <c r="Z206" s="74">
        <v>0</v>
      </c>
      <c r="AA206" s="74">
        <v>0</v>
      </c>
      <c r="AB206" s="74">
        <v>0</v>
      </c>
      <c r="AC206" s="74">
        <v>0</v>
      </c>
      <c r="AD206" s="74">
        <v>0</v>
      </c>
      <c r="AE206" s="75">
        <v>4.9400000000000004</v>
      </c>
      <c r="AF206" s="74">
        <f t="shared" si="178"/>
        <v>0</v>
      </c>
      <c r="AG206" s="74">
        <f t="shared" si="179"/>
        <v>0</v>
      </c>
      <c r="AH206" s="74">
        <f t="shared" si="180"/>
        <v>4.9400000000000004</v>
      </c>
      <c r="AI206" s="75">
        <v>0</v>
      </c>
      <c r="AJ206" s="74">
        <f t="shared" si="166"/>
        <v>0</v>
      </c>
      <c r="AK206" s="74">
        <f t="shared" si="167"/>
        <v>0</v>
      </c>
      <c r="AL206" s="74">
        <f t="shared" si="168"/>
        <v>0</v>
      </c>
      <c r="AM206" s="75">
        <v>0</v>
      </c>
      <c r="AN206" s="74">
        <f t="shared" si="181"/>
        <v>0</v>
      </c>
      <c r="AO206" s="74">
        <f t="shared" si="182"/>
        <v>0</v>
      </c>
      <c r="AP206" s="74">
        <f t="shared" si="183"/>
        <v>0</v>
      </c>
      <c r="AQ206" s="75">
        <v>0</v>
      </c>
      <c r="AR206" s="74">
        <f t="shared" si="169"/>
        <v>0</v>
      </c>
      <c r="AS206" s="74">
        <f t="shared" si="170"/>
        <v>0</v>
      </c>
      <c r="AT206" s="74">
        <f t="shared" si="171"/>
        <v>0</v>
      </c>
      <c r="AU206" s="74">
        <v>0</v>
      </c>
      <c r="AV206" s="74">
        <v>0</v>
      </c>
      <c r="AW206" s="74">
        <v>0</v>
      </c>
      <c r="AX206" s="75">
        <v>0</v>
      </c>
      <c r="AY206" s="74">
        <f t="shared" si="184"/>
        <v>0</v>
      </c>
      <c r="AZ206" s="74">
        <f t="shared" si="185"/>
        <v>0</v>
      </c>
      <c r="BA206" s="74">
        <f t="shared" si="186"/>
        <v>0</v>
      </c>
      <c r="BB206" s="74">
        <v>0</v>
      </c>
      <c r="BC206" s="74">
        <f t="shared" si="187"/>
        <v>0</v>
      </c>
      <c r="BD206" s="74">
        <f t="shared" si="188"/>
        <v>0</v>
      </c>
      <c r="BE206" s="74">
        <f t="shared" si="189"/>
        <v>0</v>
      </c>
      <c r="BF206" s="75">
        <v>1.06</v>
      </c>
      <c r="BG206" s="74">
        <f t="shared" si="172"/>
        <v>0</v>
      </c>
      <c r="BH206" s="74">
        <f t="shared" si="173"/>
        <v>0.58300000000000007</v>
      </c>
      <c r="BI206" s="74">
        <f t="shared" si="174"/>
        <v>0.47700000000000004</v>
      </c>
      <c r="BJ206" s="75">
        <v>0</v>
      </c>
      <c r="BK206" s="74">
        <f t="shared" si="175"/>
        <v>0</v>
      </c>
      <c r="BL206" s="74">
        <f t="shared" si="176"/>
        <v>0</v>
      </c>
      <c r="BM206" s="74">
        <f t="shared" si="177"/>
        <v>0</v>
      </c>
      <c r="BN206" s="74">
        <f t="shared" si="190"/>
        <v>0</v>
      </c>
      <c r="BO206" s="74">
        <f t="shared" si="191"/>
        <v>43.452999999999996</v>
      </c>
      <c r="BP206" s="74">
        <f t="shared" si="192"/>
        <v>5.6470000000000011</v>
      </c>
      <c r="BQ206" s="74">
        <f t="shared" si="193"/>
        <v>49.099999999999994</v>
      </c>
      <c r="BS206" s="74">
        <f t="shared" si="194"/>
        <v>49.099999999999994</v>
      </c>
      <c r="BT206" s="74">
        <f t="shared" si="195"/>
        <v>0</v>
      </c>
      <c r="BU206" s="74"/>
      <c r="BV206" s="77">
        <f t="shared" si="196"/>
        <v>0</v>
      </c>
      <c r="BW206" s="77">
        <f t="shared" si="197"/>
        <v>0.88498981670061105</v>
      </c>
      <c r="BX206" s="77">
        <f t="shared" si="198"/>
        <v>0.11501018329938904</v>
      </c>
      <c r="BY206" s="78"/>
      <c r="BZ206" s="78"/>
      <c r="CA206" s="78"/>
      <c r="CB206" s="78"/>
      <c r="CC206" s="78"/>
      <c r="CD206" s="78"/>
      <c r="CE206" s="78"/>
      <c r="CF206" s="78"/>
      <c r="CG206" s="78"/>
      <c r="CH206" s="78"/>
      <c r="CI206" s="78"/>
      <c r="CJ206" s="78"/>
      <c r="CK206" s="78"/>
      <c r="CL206" s="78"/>
      <c r="CM206" s="78"/>
      <c r="CN206" s="78"/>
      <c r="CO206" s="78"/>
      <c r="CP206" s="78"/>
      <c r="CQ206" s="78"/>
      <c r="CR206" s="78"/>
      <c r="CS206" s="78"/>
      <c r="CT206" s="78"/>
      <c r="CU206" s="78"/>
      <c r="CV206" s="78"/>
      <c r="CW206" s="78"/>
      <c r="CX206" s="78"/>
      <c r="CY206" s="78"/>
      <c r="CZ206" s="78"/>
      <c r="DA206" s="78"/>
      <c r="DB206" s="78"/>
      <c r="DC206" s="78"/>
      <c r="DD206" s="78"/>
      <c r="DE206" s="78"/>
      <c r="DF206" s="78"/>
      <c r="DG206" s="78"/>
      <c r="DH206" s="78"/>
      <c r="DI206" s="78"/>
      <c r="DJ206" s="78"/>
      <c r="DK206" s="78"/>
      <c r="DL206" s="78"/>
      <c r="DM206" s="78"/>
      <c r="DN206" s="78"/>
      <c r="DO206" s="78"/>
      <c r="DP206" s="78"/>
      <c r="DQ206" s="78"/>
      <c r="DR206" s="78"/>
      <c r="DS206" s="78"/>
      <c r="DT206" s="78"/>
      <c r="DU206" s="78"/>
      <c r="DV206" s="78"/>
      <c r="DW206" s="78"/>
      <c r="DX206" s="78"/>
      <c r="DY206" s="78"/>
      <c r="DZ206" s="78"/>
      <c r="EA206" s="78"/>
      <c r="EB206" s="78"/>
      <c r="EC206" s="78"/>
      <c r="ED206" s="78"/>
      <c r="EE206" s="78"/>
      <c r="EF206" s="78"/>
      <c r="EG206" s="78"/>
      <c r="EH206" s="78"/>
      <c r="EI206" s="78"/>
      <c r="EJ206" s="78"/>
    </row>
    <row r="207" spans="1:140" x14ac:dyDescent="0.25">
      <c r="A207" s="72"/>
      <c r="B207" s="119">
        <v>204</v>
      </c>
      <c r="C207" s="88" t="s">
        <v>392</v>
      </c>
      <c r="D207" s="88" t="s">
        <v>106</v>
      </c>
      <c r="E207" s="73">
        <v>0</v>
      </c>
      <c r="F207" s="73">
        <v>0</v>
      </c>
      <c r="G207" s="73">
        <v>0</v>
      </c>
      <c r="H207" s="74">
        <v>0</v>
      </c>
      <c r="I207" s="74">
        <v>2.8</v>
      </c>
      <c r="J207" s="74">
        <v>0</v>
      </c>
      <c r="K207" s="75">
        <v>0</v>
      </c>
      <c r="L207" s="74">
        <f t="shared" si="162"/>
        <v>0</v>
      </c>
      <c r="M207" s="74">
        <f t="shared" si="163"/>
        <v>0</v>
      </c>
      <c r="N207" s="74">
        <v>0</v>
      </c>
      <c r="O207" s="74">
        <v>0</v>
      </c>
      <c r="P207" s="74">
        <v>0</v>
      </c>
      <c r="Q207" s="74">
        <v>0</v>
      </c>
      <c r="R207" s="74">
        <v>0</v>
      </c>
      <c r="S207" s="74">
        <v>25</v>
      </c>
      <c r="T207" s="74">
        <v>0</v>
      </c>
      <c r="U207" s="74">
        <v>0</v>
      </c>
      <c r="V207" s="74">
        <v>0</v>
      </c>
      <c r="W207" s="74">
        <v>8.3000000000000007</v>
      </c>
      <c r="X207" s="74">
        <v>0</v>
      </c>
      <c r="Y207" s="74">
        <v>0</v>
      </c>
      <c r="Z207" s="74">
        <v>0</v>
      </c>
      <c r="AA207" s="74">
        <v>0</v>
      </c>
      <c r="AB207" s="74">
        <v>0</v>
      </c>
      <c r="AC207" s="74">
        <v>0</v>
      </c>
      <c r="AD207" s="74">
        <v>0</v>
      </c>
      <c r="AE207" s="75">
        <v>0</v>
      </c>
      <c r="AF207" s="74">
        <f t="shared" si="178"/>
        <v>0</v>
      </c>
      <c r="AG207" s="74">
        <f t="shared" si="179"/>
        <v>0</v>
      </c>
      <c r="AH207" s="74">
        <f t="shared" si="180"/>
        <v>0</v>
      </c>
      <c r="AI207" s="75">
        <v>0</v>
      </c>
      <c r="AJ207" s="74">
        <f t="shared" si="166"/>
        <v>0</v>
      </c>
      <c r="AK207" s="74">
        <f t="shared" si="167"/>
        <v>0</v>
      </c>
      <c r="AL207" s="74">
        <f t="shared" si="168"/>
        <v>0</v>
      </c>
      <c r="AM207" s="75">
        <v>0</v>
      </c>
      <c r="AN207" s="74">
        <f t="shared" si="181"/>
        <v>0</v>
      </c>
      <c r="AO207" s="74">
        <f t="shared" si="182"/>
        <v>0</v>
      </c>
      <c r="AP207" s="74">
        <f t="shared" si="183"/>
        <v>0</v>
      </c>
      <c r="AQ207" s="75">
        <v>0</v>
      </c>
      <c r="AR207" s="74">
        <f t="shared" si="169"/>
        <v>0</v>
      </c>
      <c r="AS207" s="74">
        <f t="shared" si="170"/>
        <v>0</v>
      </c>
      <c r="AT207" s="74">
        <f t="shared" si="171"/>
        <v>0</v>
      </c>
      <c r="AU207" s="74">
        <v>0</v>
      </c>
      <c r="AV207" s="74">
        <v>0</v>
      </c>
      <c r="AW207" s="74">
        <v>0</v>
      </c>
      <c r="AX207" s="75">
        <v>0</v>
      </c>
      <c r="AY207" s="74">
        <f t="shared" si="184"/>
        <v>0</v>
      </c>
      <c r="AZ207" s="74">
        <f t="shared" si="185"/>
        <v>0</v>
      </c>
      <c r="BA207" s="74">
        <f t="shared" si="186"/>
        <v>0</v>
      </c>
      <c r="BB207" s="74">
        <v>0</v>
      </c>
      <c r="BC207" s="74">
        <f t="shared" si="187"/>
        <v>0</v>
      </c>
      <c r="BD207" s="74">
        <f t="shared" si="188"/>
        <v>0</v>
      </c>
      <c r="BE207" s="74">
        <f t="shared" si="189"/>
        <v>0</v>
      </c>
      <c r="BF207" s="75">
        <v>0.5</v>
      </c>
      <c r="BG207" s="74">
        <f t="shared" si="172"/>
        <v>0</v>
      </c>
      <c r="BH207" s="74">
        <f t="shared" si="173"/>
        <v>0.27500000000000002</v>
      </c>
      <c r="BI207" s="74">
        <f t="shared" si="174"/>
        <v>0.22500000000000001</v>
      </c>
      <c r="BJ207" s="75">
        <v>0</v>
      </c>
      <c r="BK207" s="74">
        <f t="shared" si="175"/>
        <v>0</v>
      </c>
      <c r="BL207" s="74">
        <f t="shared" si="176"/>
        <v>0</v>
      </c>
      <c r="BM207" s="74">
        <f t="shared" si="177"/>
        <v>0</v>
      </c>
      <c r="BN207" s="74">
        <f t="shared" si="190"/>
        <v>0</v>
      </c>
      <c r="BO207" s="74">
        <f t="shared" si="191"/>
        <v>33.574999999999996</v>
      </c>
      <c r="BP207" s="74">
        <f t="shared" si="192"/>
        <v>3.0249999999999999</v>
      </c>
      <c r="BQ207" s="74">
        <f t="shared" si="193"/>
        <v>36.599999999999994</v>
      </c>
      <c r="BS207" s="74">
        <f t="shared" si="194"/>
        <v>36.599999999999994</v>
      </c>
      <c r="BT207" s="74">
        <f t="shared" si="195"/>
        <v>0</v>
      </c>
      <c r="BU207" s="74"/>
      <c r="BV207" s="77">
        <f t="shared" si="196"/>
        <v>0</v>
      </c>
      <c r="BW207" s="77">
        <f t="shared" si="197"/>
        <v>0.91734972677595628</v>
      </c>
      <c r="BX207" s="77">
        <f t="shared" si="198"/>
        <v>8.2650273224043724E-2</v>
      </c>
      <c r="BY207" s="78"/>
      <c r="BZ207" s="78"/>
      <c r="CA207" s="78"/>
      <c r="CB207" s="78"/>
      <c r="CC207" s="78"/>
      <c r="CD207" s="78"/>
      <c r="CE207" s="78"/>
      <c r="CF207" s="78"/>
      <c r="CG207" s="78"/>
      <c r="CH207" s="78"/>
      <c r="CI207" s="78"/>
      <c r="CJ207" s="78"/>
      <c r="CK207" s="78"/>
      <c r="CL207" s="78"/>
      <c r="CM207" s="78"/>
      <c r="CN207" s="78"/>
      <c r="CO207" s="78"/>
      <c r="CP207" s="78"/>
      <c r="CQ207" s="78"/>
      <c r="CR207" s="78"/>
      <c r="CS207" s="78"/>
      <c r="CT207" s="78"/>
      <c r="CU207" s="78"/>
      <c r="CV207" s="78"/>
      <c r="CW207" s="78"/>
      <c r="CX207" s="78"/>
      <c r="CY207" s="78"/>
      <c r="CZ207" s="78"/>
      <c r="DA207" s="78"/>
      <c r="DB207" s="78"/>
      <c r="DC207" s="78"/>
      <c r="DD207" s="78"/>
      <c r="DE207" s="78"/>
      <c r="DF207" s="78"/>
      <c r="DG207" s="78"/>
      <c r="DH207" s="78"/>
      <c r="DI207" s="78"/>
      <c r="DJ207" s="78"/>
      <c r="DK207" s="78"/>
      <c r="DL207" s="78"/>
      <c r="DM207" s="78"/>
      <c r="DN207" s="78"/>
      <c r="DO207" s="78"/>
      <c r="DP207" s="78"/>
      <c r="DQ207" s="78"/>
      <c r="DR207" s="78"/>
      <c r="DS207" s="78"/>
      <c r="DT207" s="78"/>
      <c r="DU207" s="78"/>
      <c r="DV207" s="78"/>
      <c r="DW207" s="78"/>
      <c r="DX207" s="78"/>
      <c r="DY207" s="78"/>
      <c r="DZ207" s="78"/>
      <c r="EA207" s="78"/>
      <c r="EB207" s="78"/>
      <c r="EC207" s="78"/>
      <c r="ED207" s="78"/>
      <c r="EE207" s="78"/>
      <c r="EF207" s="78"/>
      <c r="EG207" s="78"/>
      <c r="EH207" s="78"/>
      <c r="EI207" s="78"/>
      <c r="EJ207" s="78"/>
    </row>
    <row r="208" spans="1:140" x14ac:dyDescent="0.25">
      <c r="A208" s="108" t="s">
        <v>700</v>
      </c>
      <c r="B208" s="120">
        <v>205</v>
      </c>
      <c r="C208" s="81" t="s">
        <v>690</v>
      </c>
      <c r="D208" s="81" t="s">
        <v>691</v>
      </c>
      <c r="E208" s="82">
        <v>0</v>
      </c>
      <c r="F208" s="82">
        <v>0</v>
      </c>
      <c r="G208" s="82">
        <v>0</v>
      </c>
      <c r="H208" s="83">
        <v>0</v>
      </c>
      <c r="I208" s="83">
        <v>0</v>
      </c>
      <c r="J208" s="83">
        <v>0</v>
      </c>
      <c r="K208" s="84">
        <v>0</v>
      </c>
      <c r="L208" s="83">
        <f t="shared" si="162"/>
        <v>0</v>
      </c>
      <c r="M208" s="83">
        <f t="shared" si="163"/>
        <v>0</v>
      </c>
      <c r="N208" s="83">
        <v>0</v>
      </c>
      <c r="O208" s="83">
        <v>0</v>
      </c>
      <c r="P208" s="83">
        <v>0</v>
      </c>
      <c r="Q208" s="83">
        <v>0</v>
      </c>
      <c r="R208" s="83">
        <v>0</v>
      </c>
      <c r="S208" s="83">
        <v>0</v>
      </c>
      <c r="T208" s="83">
        <v>0</v>
      </c>
      <c r="U208" s="83">
        <v>0</v>
      </c>
      <c r="V208" s="83">
        <v>0</v>
      </c>
      <c r="W208" s="83">
        <v>0</v>
      </c>
      <c r="X208" s="83">
        <v>0</v>
      </c>
      <c r="Y208" s="83">
        <v>0</v>
      </c>
      <c r="Z208" s="83">
        <v>0</v>
      </c>
      <c r="AA208" s="83">
        <v>0</v>
      </c>
      <c r="AB208" s="83">
        <v>0</v>
      </c>
      <c r="AC208" s="83">
        <v>0</v>
      </c>
      <c r="AD208" s="83">
        <v>0</v>
      </c>
      <c r="AE208" s="84">
        <v>0</v>
      </c>
      <c r="AF208" s="83">
        <f t="shared" si="178"/>
        <v>0</v>
      </c>
      <c r="AG208" s="83">
        <f t="shared" si="179"/>
        <v>0</v>
      </c>
      <c r="AH208" s="83">
        <f t="shared" si="180"/>
        <v>0</v>
      </c>
      <c r="AI208" s="84">
        <v>0</v>
      </c>
      <c r="AJ208" s="83">
        <f t="shared" si="166"/>
        <v>0</v>
      </c>
      <c r="AK208" s="83">
        <f t="shared" si="167"/>
        <v>0</v>
      </c>
      <c r="AL208" s="83">
        <f t="shared" si="168"/>
        <v>0</v>
      </c>
      <c r="AM208" s="84">
        <v>0</v>
      </c>
      <c r="AN208" s="83">
        <f t="shared" si="181"/>
        <v>0</v>
      </c>
      <c r="AO208" s="83">
        <f t="shared" si="182"/>
        <v>0</v>
      </c>
      <c r="AP208" s="83">
        <f t="shared" si="183"/>
        <v>0</v>
      </c>
      <c r="AQ208" s="84">
        <v>0</v>
      </c>
      <c r="AR208" s="83">
        <f t="shared" si="169"/>
        <v>0</v>
      </c>
      <c r="AS208" s="83">
        <f t="shared" si="170"/>
        <v>0</v>
      </c>
      <c r="AT208" s="83">
        <f t="shared" si="171"/>
        <v>0</v>
      </c>
      <c r="AU208" s="83">
        <v>0</v>
      </c>
      <c r="AV208" s="83">
        <v>0</v>
      </c>
      <c r="AW208" s="83">
        <v>0</v>
      </c>
      <c r="AX208" s="84">
        <v>0</v>
      </c>
      <c r="AY208" s="83">
        <f t="shared" si="184"/>
        <v>0</v>
      </c>
      <c r="AZ208" s="83">
        <f t="shared" si="185"/>
        <v>0</v>
      </c>
      <c r="BA208" s="83">
        <f t="shared" si="186"/>
        <v>0</v>
      </c>
      <c r="BB208" s="83">
        <v>0</v>
      </c>
      <c r="BC208" s="83">
        <f t="shared" si="187"/>
        <v>0</v>
      </c>
      <c r="BD208" s="83">
        <f t="shared" si="188"/>
        <v>0</v>
      </c>
      <c r="BE208" s="83">
        <f t="shared" si="189"/>
        <v>0</v>
      </c>
      <c r="BF208" s="84">
        <v>0</v>
      </c>
      <c r="BG208" s="83">
        <f t="shared" si="172"/>
        <v>0</v>
      </c>
      <c r="BH208" s="83">
        <f t="shared" si="173"/>
        <v>0</v>
      </c>
      <c r="BI208" s="83">
        <f t="shared" si="174"/>
        <v>0</v>
      </c>
      <c r="BJ208" s="84">
        <v>0</v>
      </c>
      <c r="BK208" s="83">
        <f t="shared" si="175"/>
        <v>0</v>
      </c>
      <c r="BL208" s="83">
        <f t="shared" si="176"/>
        <v>0</v>
      </c>
      <c r="BM208" s="83">
        <f t="shared" si="177"/>
        <v>0</v>
      </c>
      <c r="BN208" s="83">
        <f t="shared" si="190"/>
        <v>0</v>
      </c>
      <c r="BO208" s="83">
        <f t="shared" si="191"/>
        <v>0</v>
      </c>
      <c r="BP208" s="83">
        <f t="shared" si="192"/>
        <v>0</v>
      </c>
      <c r="BQ208" s="83">
        <f t="shared" si="193"/>
        <v>0</v>
      </c>
      <c r="BR208" s="85"/>
      <c r="BS208" s="83">
        <f t="shared" si="194"/>
        <v>0</v>
      </c>
      <c r="BT208" s="83">
        <f t="shared" si="195"/>
        <v>0</v>
      </c>
      <c r="BU208" s="83"/>
      <c r="BV208" s="86">
        <f t="shared" si="196"/>
        <v>0</v>
      </c>
      <c r="BW208" s="86">
        <f t="shared" si="197"/>
        <v>0</v>
      </c>
      <c r="BX208" s="86">
        <f t="shared" si="198"/>
        <v>0</v>
      </c>
      <c r="BY208" s="78"/>
      <c r="BZ208" s="78"/>
      <c r="CA208" s="78"/>
      <c r="CB208" s="78"/>
      <c r="CC208" s="78"/>
      <c r="CD208" s="78"/>
      <c r="CE208" s="78"/>
      <c r="CF208" s="78"/>
      <c r="CG208" s="78"/>
      <c r="CH208" s="78"/>
      <c r="CI208" s="78"/>
      <c r="CJ208" s="78"/>
      <c r="CK208" s="78"/>
      <c r="CL208" s="78"/>
      <c r="CM208" s="78"/>
      <c r="CN208" s="78"/>
      <c r="CO208" s="78"/>
      <c r="CP208" s="78"/>
      <c r="CQ208" s="78"/>
      <c r="CR208" s="78"/>
      <c r="CS208" s="78"/>
      <c r="CT208" s="78"/>
      <c r="CU208" s="78"/>
      <c r="CV208" s="78"/>
      <c r="CW208" s="78"/>
      <c r="CX208" s="78"/>
      <c r="CY208" s="78"/>
      <c r="CZ208" s="78"/>
      <c r="DA208" s="78"/>
      <c r="DB208" s="78"/>
      <c r="DC208" s="78"/>
      <c r="DD208" s="78"/>
      <c r="DE208" s="78"/>
      <c r="DF208" s="78"/>
      <c r="DG208" s="78"/>
      <c r="DH208" s="78"/>
      <c r="DI208" s="78"/>
      <c r="DJ208" s="78"/>
      <c r="DK208" s="78"/>
      <c r="DL208" s="78"/>
      <c r="DM208" s="78"/>
      <c r="DN208" s="78"/>
      <c r="DO208" s="78"/>
      <c r="DP208" s="78"/>
      <c r="DQ208" s="78"/>
      <c r="DR208" s="78"/>
      <c r="DS208" s="78"/>
      <c r="DT208" s="78"/>
      <c r="DU208" s="78"/>
      <c r="DV208" s="78"/>
      <c r="DW208" s="78"/>
      <c r="DX208" s="78"/>
      <c r="DY208" s="78"/>
      <c r="DZ208" s="78"/>
      <c r="EA208" s="78"/>
      <c r="EB208" s="78"/>
      <c r="EC208" s="78"/>
      <c r="ED208" s="78"/>
      <c r="EE208" s="78"/>
      <c r="EF208" s="78"/>
      <c r="EG208" s="78"/>
      <c r="EH208" s="78"/>
      <c r="EI208" s="78"/>
      <c r="EJ208" s="78"/>
    </row>
    <row r="209" spans="1:140" x14ac:dyDescent="0.25">
      <c r="A209" s="87"/>
      <c r="B209" s="119">
        <v>206</v>
      </c>
      <c r="C209" s="88" t="s">
        <v>368</v>
      </c>
      <c r="D209" s="88" t="s">
        <v>308</v>
      </c>
      <c r="E209" s="73">
        <v>0</v>
      </c>
      <c r="F209" s="73">
        <v>0.14000000000000001</v>
      </c>
      <c r="G209" s="73">
        <v>0</v>
      </c>
      <c r="H209" s="74">
        <v>0</v>
      </c>
      <c r="I209" s="74">
        <v>0</v>
      </c>
      <c r="J209" s="74">
        <v>0</v>
      </c>
      <c r="K209" s="75">
        <v>0</v>
      </c>
      <c r="L209" s="74">
        <f t="shared" ref="L209:L213" si="199">0.55*K209</f>
        <v>0</v>
      </c>
      <c r="M209" s="74">
        <f t="shared" si="163"/>
        <v>0</v>
      </c>
      <c r="N209" s="74">
        <v>0</v>
      </c>
      <c r="O209" s="74">
        <v>0</v>
      </c>
      <c r="P209" s="74">
        <v>0</v>
      </c>
      <c r="Q209" s="74">
        <v>0</v>
      </c>
      <c r="R209" s="74">
        <v>0</v>
      </c>
      <c r="S209" s="74">
        <v>0</v>
      </c>
      <c r="T209" s="74">
        <v>0</v>
      </c>
      <c r="U209" s="74">
        <v>0</v>
      </c>
      <c r="V209" s="74">
        <v>0</v>
      </c>
      <c r="W209" s="74">
        <v>2.57</v>
      </c>
      <c r="X209" s="74">
        <v>0</v>
      </c>
      <c r="Y209" s="74">
        <v>0</v>
      </c>
      <c r="Z209" s="74">
        <v>0</v>
      </c>
      <c r="AA209" s="74">
        <v>0</v>
      </c>
      <c r="AB209" s="74">
        <v>0</v>
      </c>
      <c r="AC209" s="74">
        <v>0</v>
      </c>
      <c r="AD209" s="74">
        <v>0</v>
      </c>
      <c r="AE209" s="75">
        <v>0</v>
      </c>
      <c r="AF209" s="74">
        <f t="shared" si="178"/>
        <v>0</v>
      </c>
      <c r="AG209" s="74">
        <f t="shared" si="179"/>
        <v>0</v>
      </c>
      <c r="AH209" s="74">
        <f t="shared" si="180"/>
        <v>0</v>
      </c>
      <c r="AI209" s="75">
        <v>0</v>
      </c>
      <c r="AJ209" s="74">
        <f t="shared" si="166"/>
        <v>0</v>
      </c>
      <c r="AK209" s="74">
        <f t="shared" si="167"/>
        <v>0</v>
      </c>
      <c r="AL209" s="74">
        <f t="shared" si="168"/>
        <v>0</v>
      </c>
      <c r="AM209" s="75">
        <v>0</v>
      </c>
      <c r="AN209" s="74">
        <f t="shared" si="181"/>
        <v>0</v>
      </c>
      <c r="AO209" s="74">
        <f t="shared" si="182"/>
        <v>0</v>
      </c>
      <c r="AP209" s="74">
        <f t="shared" si="183"/>
        <v>0</v>
      </c>
      <c r="AQ209" s="75">
        <v>0</v>
      </c>
      <c r="AR209" s="74">
        <f t="shared" si="169"/>
        <v>0</v>
      </c>
      <c r="AS209" s="74">
        <f t="shared" si="170"/>
        <v>0</v>
      </c>
      <c r="AT209" s="74">
        <f t="shared" si="171"/>
        <v>0</v>
      </c>
      <c r="AU209" s="74">
        <v>0</v>
      </c>
      <c r="AV209" s="74">
        <v>0</v>
      </c>
      <c r="AW209" s="74">
        <v>0</v>
      </c>
      <c r="AX209" s="75">
        <v>0</v>
      </c>
      <c r="AY209" s="74">
        <f t="shared" si="184"/>
        <v>0</v>
      </c>
      <c r="AZ209" s="74">
        <f t="shared" si="185"/>
        <v>0</v>
      </c>
      <c r="BA209" s="74">
        <f t="shared" si="186"/>
        <v>0</v>
      </c>
      <c r="BB209" s="74">
        <v>0</v>
      </c>
      <c r="BC209" s="74">
        <f t="shared" si="187"/>
        <v>0</v>
      </c>
      <c r="BD209" s="74">
        <f t="shared" si="188"/>
        <v>0</v>
      </c>
      <c r="BE209" s="74">
        <f t="shared" si="189"/>
        <v>0</v>
      </c>
      <c r="BF209" s="75">
        <v>0.04</v>
      </c>
      <c r="BG209" s="74">
        <f t="shared" si="172"/>
        <v>0</v>
      </c>
      <c r="BH209" s="74">
        <f t="shared" si="173"/>
        <v>2.2000000000000002E-2</v>
      </c>
      <c r="BI209" s="74">
        <f t="shared" si="174"/>
        <v>1.8000000000000002E-2</v>
      </c>
      <c r="BJ209" s="75">
        <v>0</v>
      </c>
      <c r="BK209" s="74">
        <f t="shared" si="175"/>
        <v>0</v>
      </c>
      <c r="BL209" s="74">
        <f t="shared" si="176"/>
        <v>0</v>
      </c>
      <c r="BM209" s="74">
        <f t="shared" si="177"/>
        <v>0</v>
      </c>
      <c r="BN209" s="74">
        <f t="shared" si="190"/>
        <v>0</v>
      </c>
      <c r="BO209" s="74">
        <f t="shared" si="191"/>
        <v>2.5919999999999996</v>
      </c>
      <c r="BP209" s="74">
        <f t="shared" si="192"/>
        <v>0.15800000000000003</v>
      </c>
      <c r="BQ209" s="74">
        <f t="shared" si="193"/>
        <v>2.7499999999999996</v>
      </c>
      <c r="BS209" s="74">
        <f t="shared" si="194"/>
        <v>2.75</v>
      </c>
      <c r="BT209" s="74">
        <f t="shared" si="195"/>
        <v>0</v>
      </c>
      <c r="BU209" s="74"/>
      <c r="BV209" s="77">
        <f t="shared" si="196"/>
        <v>0</v>
      </c>
      <c r="BW209" s="77">
        <f t="shared" si="197"/>
        <v>0.94254545454545458</v>
      </c>
      <c r="BX209" s="77">
        <f t="shared" si="198"/>
        <v>5.7454545454545473E-2</v>
      </c>
      <c r="BY209" s="78"/>
      <c r="BZ209" s="78"/>
      <c r="CA209" s="78"/>
      <c r="CB209" s="78"/>
      <c r="CC209" s="78"/>
      <c r="CD209" s="78"/>
      <c r="CE209" s="78"/>
      <c r="CF209" s="78"/>
      <c r="CG209" s="78"/>
      <c r="CH209" s="78"/>
      <c r="CI209" s="78"/>
      <c r="CJ209" s="78"/>
      <c r="CK209" s="78"/>
      <c r="CL209" s="78"/>
      <c r="CM209" s="78"/>
      <c r="CN209" s="78"/>
      <c r="CO209" s="78"/>
      <c r="CP209" s="78"/>
      <c r="CQ209" s="78"/>
      <c r="CR209" s="78"/>
      <c r="CS209" s="78"/>
      <c r="CT209" s="78"/>
      <c r="CU209" s="78"/>
      <c r="CV209" s="78"/>
      <c r="CW209" s="78"/>
      <c r="CX209" s="78"/>
      <c r="CY209" s="78"/>
      <c r="CZ209" s="78"/>
      <c r="DA209" s="78"/>
      <c r="DB209" s="78"/>
      <c r="DC209" s="78"/>
      <c r="DD209" s="78"/>
      <c r="DE209" s="78"/>
      <c r="DF209" s="78"/>
      <c r="DG209" s="78"/>
      <c r="DH209" s="78"/>
      <c r="DI209" s="78"/>
      <c r="DJ209" s="78"/>
      <c r="DK209" s="78"/>
      <c r="DL209" s="78"/>
      <c r="DM209" s="78"/>
      <c r="DN209" s="78"/>
      <c r="DO209" s="78"/>
      <c r="DP209" s="78"/>
      <c r="DQ209" s="78"/>
      <c r="DR209" s="78"/>
      <c r="DS209" s="78"/>
      <c r="DT209" s="78"/>
      <c r="DU209" s="78"/>
      <c r="DV209" s="78"/>
      <c r="DW209" s="78"/>
      <c r="DX209" s="78"/>
      <c r="DY209" s="78"/>
      <c r="DZ209" s="78"/>
      <c r="EA209" s="78"/>
      <c r="EB209" s="78"/>
      <c r="EC209" s="78"/>
      <c r="ED209" s="78"/>
      <c r="EE209" s="78"/>
      <c r="EF209" s="78"/>
      <c r="EG209" s="78"/>
      <c r="EH209" s="78"/>
      <c r="EI209" s="78"/>
      <c r="EJ209" s="78"/>
    </row>
    <row r="210" spans="1:140" x14ac:dyDescent="0.25">
      <c r="A210" s="87"/>
      <c r="B210" s="119">
        <v>207</v>
      </c>
      <c r="C210" s="88" t="s">
        <v>589</v>
      </c>
      <c r="D210" s="88" t="s">
        <v>421</v>
      </c>
      <c r="E210" s="73">
        <v>0</v>
      </c>
      <c r="F210" s="73">
        <v>0.05</v>
      </c>
      <c r="G210" s="73">
        <v>0</v>
      </c>
      <c r="H210" s="74">
        <v>0</v>
      </c>
      <c r="I210" s="74">
        <v>0</v>
      </c>
      <c r="J210" s="74">
        <v>0</v>
      </c>
      <c r="K210" s="75">
        <v>0</v>
      </c>
      <c r="L210" s="74">
        <f t="shared" si="199"/>
        <v>0</v>
      </c>
      <c r="M210" s="74">
        <f t="shared" si="163"/>
        <v>0</v>
      </c>
      <c r="N210" s="74">
        <v>0</v>
      </c>
      <c r="O210" s="74">
        <v>0</v>
      </c>
      <c r="P210" s="74">
        <v>0</v>
      </c>
      <c r="Q210" s="74">
        <v>0</v>
      </c>
      <c r="R210" s="74">
        <v>0</v>
      </c>
      <c r="S210" s="74">
        <v>8.5</v>
      </c>
      <c r="T210" s="74">
        <v>0</v>
      </c>
      <c r="U210" s="74">
        <v>0</v>
      </c>
      <c r="V210" s="74">
        <v>0</v>
      </c>
      <c r="W210" s="74">
        <v>0</v>
      </c>
      <c r="X210" s="74">
        <v>1.2</v>
      </c>
      <c r="Y210" s="74">
        <v>0</v>
      </c>
      <c r="Z210" s="74">
        <v>0</v>
      </c>
      <c r="AA210" s="74">
        <v>0</v>
      </c>
      <c r="AB210" s="74">
        <v>0</v>
      </c>
      <c r="AC210" s="74">
        <v>0</v>
      </c>
      <c r="AD210" s="74">
        <v>0</v>
      </c>
      <c r="AE210" s="75">
        <v>0</v>
      </c>
      <c r="AF210" s="74">
        <f t="shared" si="178"/>
        <v>0</v>
      </c>
      <c r="AG210" s="74">
        <f t="shared" si="179"/>
        <v>0</v>
      </c>
      <c r="AH210" s="74">
        <f t="shared" si="180"/>
        <v>0</v>
      </c>
      <c r="AI210" s="75">
        <v>0</v>
      </c>
      <c r="AJ210" s="74">
        <f t="shared" si="166"/>
        <v>0</v>
      </c>
      <c r="AK210" s="74">
        <f t="shared" si="167"/>
        <v>0</v>
      </c>
      <c r="AL210" s="74">
        <f t="shared" si="168"/>
        <v>0</v>
      </c>
      <c r="AM210" s="75">
        <v>0</v>
      </c>
      <c r="AN210" s="74">
        <f t="shared" si="181"/>
        <v>0</v>
      </c>
      <c r="AO210" s="74">
        <f t="shared" si="182"/>
        <v>0</v>
      </c>
      <c r="AP210" s="74">
        <f t="shared" si="183"/>
        <v>0</v>
      </c>
      <c r="AQ210" s="75">
        <v>0</v>
      </c>
      <c r="AR210" s="74">
        <f t="shared" si="169"/>
        <v>0</v>
      </c>
      <c r="AS210" s="74">
        <f t="shared" si="170"/>
        <v>0</v>
      </c>
      <c r="AT210" s="74">
        <f t="shared" si="171"/>
        <v>0</v>
      </c>
      <c r="AU210" s="74">
        <v>0</v>
      </c>
      <c r="AV210" s="74">
        <v>0</v>
      </c>
      <c r="AW210" s="74">
        <v>0</v>
      </c>
      <c r="AX210" s="75">
        <v>0</v>
      </c>
      <c r="AY210" s="74">
        <f t="shared" si="184"/>
        <v>0</v>
      </c>
      <c r="AZ210" s="74">
        <f t="shared" si="185"/>
        <v>0</v>
      </c>
      <c r="BA210" s="74">
        <f t="shared" si="186"/>
        <v>0</v>
      </c>
      <c r="BB210" s="74">
        <v>0</v>
      </c>
      <c r="BC210" s="74">
        <f t="shared" si="187"/>
        <v>0</v>
      </c>
      <c r="BD210" s="74">
        <f t="shared" si="188"/>
        <v>0</v>
      </c>
      <c r="BE210" s="74">
        <f t="shared" si="189"/>
        <v>0</v>
      </c>
      <c r="BF210" s="75">
        <v>0.08</v>
      </c>
      <c r="BG210" s="74">
        <f t="shared" si="172"/>
        <v>0</v>
      </c>
      <c r="BH210" s="74">
        <f t="shared" si="173"/>
        <v>4.4000000000000004E-2</v>
      </c>
      <c r="BI210" s="74">
        <f t="shared" si="174"/>
        <v>3.6000000000000004E-2</v>
      </c>
      <c r="BJ210" s="75">
        <v>0</v>
      </c>
      <c r="BK210" s="74">
        <f t="shared" si="175"/>
        <v>0</v>
      </c>
      <c r="BL210" s="74">
        <f t="shared" si="176"/>
        <v>0</v>
      </c>
      <c r="BM210" s="74">
        <f t="shared" si="177"/>
        <v>0</v>
      </c>
      <c r="BN210" s="74">
        <f t="shared" si="190"/>
        <v>0</v>
      </c>
      <c r="BO210" s="74">
        <f t="shared" si="191"/>
        <v>9.7439999999999998</v>
      </c>
      <c r="BP210" s="74">
        <f t="shared" si="192"/>
        <v>8.6000000000000007E-2</v>
      </c>
      <c r="BQ210" s="74">
        <f t="shared" si="193"/>
        <v>9.83</v>
      </c>
      <c r="BS210" s="74">
        <f t="shared" si="194"/>
        <v>9.83</v>
      </c>
      <c r="BT210" s="74">
        <f t="shared" si="195"/>
        <v>0</v>
      </c>
      <c r="BU210" s="74"/>
      <c r="BV210" s="77">
        <f t="shared" si="196"/>
        <v>0</v>
      </c>
      <c r="BW210" s="77">
        <f t="shared" si="197"/>
        <v>0.99125127161749738</v>
      </c>
      <c r="BX210" s="77">
        <f t="shared" si="198"/>
        <v>8.7487283825025443E-3</v>
      </c>
      <c r="BY210" s="78"/>
      <c r="BZ210" s="78"/>
      <c r="CA210" s="78"/>
      <c r="CB210" s="78"/>
      <c r="CC210" s="78"/>
      <c r="CD210" s="78"/>
      <c r="CE210" s="78"/>
      <c r="CF210" s="78"/>
      <c r="CG210" s="78"/>
      <c r="CH210" s="78"/>
      <c r="CI210" s="78"/>
      <c r="CJ210" s="78"/>
      <c r="CK210" s="78"/>
      <c r="CL210" s="78"/>
      <c r="CM210" s="78"/>
      <c r="CN210" s="78"/>
      <c r="CO210" s="78"/>
      <c r="CP210" s="78"/>
      <c r="CQ210" s="78"/>
      <c r="CR210" s="78"/>
      <c r="CS210" s="78"/>
      <c r="CT210" s="78"/>
      <c r="CU210" s="78"/>
      <c r="CV210" s="78"/>
      <c r="CW210" s="78"/>
      <c r="CX210" s="78"/>
      <c r="CY210" s="78"/>
      <c r="CZ210" s="78"/>
      <c r="DA210" s="78"/>
      <c r="DB210" s="78"/>
      <c r="DC210" s="78"/>
      <c r="DD210" s="78"/>
      <c r="DE210" s="78"/>
      <c r="DF210" s="78"/>
      <c r="DG210" s="78"/>
      <c r="DH210" s="78"/>
      <c r="DI210" s="78"/>
      <c r="DJ210" s="78"/>
      <c r="DK210" s="78"/>
      <c r="DL210" s="78"/>
      <c r="DM210" s="78"/>
      <c r="DN210" s="78"/>
      <c r="DO210" s="78"/>
      <c r="DP210" s="78"/>
      <c r="DQ210" s="78"/>
      <c r="DR210" s="78"/>
      <c r="DS210" s="78"/>
      <c r="DT210" s="78"/>
      <c r="DU210" s="78"/>
      <c r="DV210" s="78"/>
      <c r="DW210" s="78"/>
      <c r="DX210" s="78"/>
      <c r="DY210" s="78"/>
      <c r="DZ210" s="78"/>
      <c r="EA210" s="78"/>
      <c r="EB210" s="78"/>
      <c r="EC210" s="78"/>
      <c r="ED210" s="78"/>
      <c r="EE210" s="78"/>
      <c r="EF210" s="78"/>
      <c r="EG210" s="78"/>
      <c r="EH210" s="78"/>
      <c r="EI210" s="78"/>
      <c r="EJ210" s="78"/>
    </row>
    <row r="211" spans="1:140" x14ac:dyDescent="0.25">
      <c r="A211" s="107" t="s">
        <v>511</v>
      </c>
      <c r="B211" s="121">
        <v>208</v>
      </c>
      <c r="C211" s="116" t="s">
        <v>638</v>
      </c>
      <c r="D211" s="116" t="s">
        <v>639</v>
      </c>
      <c r="E211" s="101">
        <v>0</v>
      </c>
      <c r="F211" s="101">
        <v>2.4700000000000002</v>
      </c>
      <c r="G211" s="101">
        <v>12.92</v>
      </c>
      <c r="H211" s="102">
        <v>0</v>
      </c>
      <c r="I211" s="102">
        <v>0</v>
      </c>
      <c r="J211" s="102">
        <v>0</v>
      </c>
      <c r="K211" s="103">
        <v>322</v>
      </c>
      <c r="L211" s="102">
        <f t="shared" si="199"/>
        <v>177.10000000000002</v>
      </c>
      <c r="M211" s="102">
        <f t="shared" si="163"/>
        <v>144.9</v>
      </c>
      <c r="N211" s="102">
        <v>0</v>
      </c>
      <c r="O211" s="102">
        <v>20</v>
      </c>
      <c r="P211" s="102">
        <v>0</v>
      </c>
      <c r="Q211" s="102">
        <v>0</v>
      </c>
      <c r="R211" s="102">
        <v>0</v>
      </c>
      <c r="S211" s="102">
        <v>0</v>
      </c>
      <c r="T211" s="102">
        <v>0</v>
      </c>
      <c r="U211" s="102">
        <v>0</v>
      </c>
      <c r="V211" s="102">
        <v>48</v>
      </c>
      <c r="W211" s="102">
        <v>0</v>
      </c>
      <c r="X211" s="102">
        <v>0</v>
      </c>
      <c r="Y211" s="102">
        <v>0</v>
      </c>
      <c r="Z211" s="102">
        <v>0</v>
      </c>
      <c r="AA211" s="102">
        <v>0</v>
      </c>
      <c r="AB211" s="102">
        <v>0</v>
      </c>
      <c r="AC211" s="102">
        <v>0</v>
      </c>
      <c r="AD211" s="102">
        <v>0</v>
      </c>
      <c r="AE211" s="103">
        <v>0</v>
      </c>
      <c r="AF211" s="117">
        <f t="shared" si="178"/>
        <v>0</v>
      </c>
      <c r="AG211" s="117">
        <f t="shared" si="179"/>
        <v>0</v>
      </c>
      <c r="AH211" s="117">
        <f t="shared" si="180"/>
        <v>0</v>
      </c>
      <c r="AI211" s="103">
        <v>0</v>
      </c>
      <c r="AJ211" s="102">
        <f t="shared" si="166"/>
        <v>0</v>
      </c>
      <c r="AK211" s="102">
        <f t="shared" si="167"/>
        <v>0</v>
      </c>
      <c r="AL211" s="102">
        <f t="shared" si="168"/>
        <v>0</v>
      </c>
      <c r="AM211" s="103">
        <v>0</v>
      </c>
      <c r="AN211" s="102">
        <f t="shared" si="181"/>
        <v>0</v>
      </c>
      <c r="AO211" s="102">
        <f t="shared" si="182"/>
        <v>0</v>
      </c>
      <c r="AP211" s="102">
        <f t="shared" si="183"/>
        <v>0</v>
      </c>
      <c r="AQ211" s="118">
        <f>8497/1000</f>
        <v>8.4969999999999999</v>
      </c>
      <c r="AR211" s="102">
        <f t="shared" si="169"/>
        <v>4.2484999999999999</v>
      </c>
      <c r="AS211" s="102">
        <f t="shared" si="170"/>
        <v>2.12425</v>
      </c>
      <c r="AT211" s="102">
        <f t="shared" si="171"/>
        <v>2.12425</v>
      </c>
      <c r="AU211" s="102">
        <v>0</v>
      </c>
      <c r="AV211" s="102">
        <v>0</v>
      </c>
      <c r="AW211" s="102">
        <v>0</v>
      </c>
      <c r="AX211" s="103">
        <v>0</v>
      </c>
      <c r="AY211" s="102">
        <f t="shared" si="184"/>
        <v>0</v>
      </c>
      <c r="AZ211" s="102">
        <f t="shared" si="185"/>
        <v>0</v>
      </c>
      <c r="BA211" s="102">
        <f t="shared" si="186"/>
        <v>0</v>
      </c>
      <c r="BB211" s="102">
        <v>0</v>
      </c>
      <c r="BC211" s="117">
        <f t="shared" si="187"/>
        <v>0</v>
      </c>
      <c r="BD211" s="117">
        <f t="shared" si="188"/>
        <v>0</v>
      </c>
      <c r="BE211" s="117">
        <f t="shared" si="189"/>
        <v>0</v>
      </c>
      <c r="BF211" s="118">
        <f>24387/1000</f>
        <v>24.387</v>
      </c>
      <c r="BG211" s="104">
        <f>1*BF211</f>
        <v>24.387</v>
      </c>
      <c r="BH211" s="102">
        <f>0*BF211</f>
        <v>0</v>
      </c>
      <c r="BI211" s="102">
        <f>0*BF211</f>
        <v>0</v>
      </c>
      <c r="BJ211" s="118">
        <f>2492.6/1000</f>
        <v>2.4925999999999999</v>
      </c>
      <c r="BK211" s="104">
        <f>1*BJ211</f>
        <v>2.4925999999999999</v>
      </c>
      <c r="BL211" s="102">
        <f>0*BJ211</f>
        <v>0</v>
      </c>
      <c r="BM211" s="102">
        <f>0*BJ211</f>
        <v>0</v>
      </c>
      <c r="BN211" s="117">
        <f t="shared" si="190"/>
        <v>31.1281</v>
      </c>
      <c r="BO211" s="117">
        <f t="shared" si="191"/>
        <v>247.22425000000001</v>
      </c>
      <c r="BP211" s="117">
        <f t="shared" si="192"/>
        <v>162.41425000000001</v>
      </c>
      <c r="BQ211" s="102">
        <f t="shared" si="193"/>
        <v>440.76660000000004</v>
      </c>
      <c r="BR211" s="105"/>
      <c r="BS211" s="102">
        <f t="shared" si="194"/>
        <v>440.76659999999998</v>
      </c>
      <c r="BT211" s="102">
        <f t="shared" si="195"/>
        <v>0</v>
      </c>
      <c r="BU211" s="102"/>
      <c r="BV211" s="106">
        <f t="shared" si="196"/>
        <v>7.06226379222019E-2</v>
      </c>
      <c r="BW211" s="106">
        <f t="shared" si="197"/>
        <v>0.56089606154368321</v>
      </c>
      <c r="BX211" s="106">
        <f t="shared" si="198"/>
        <v>0.36848130053411488</v>
      </c>
      <c r="BY211" s="78"/>
      <c r="BZ211" s="78"/>
      <c r="CA211" s="78"/>
      <c r="CB211" s="78"/>
      <c r="CC211" s="78"/>
      <c r="CD211" s="78"/>
      <c r="CE211" s="78"/>
      <c r="CF211" s="78"/>
      <c r="CG211" s="78"/>
      <c r="CH211" s="78"/>
      <c r="CI211" s="78"/>
      <c r="CJ211" s="78"/>
      <c r="CK211" s="78"/>
      <c r="CL211" s="78"/>
      <c r="CM211" s="78"/>
      <c r="CN211" s="78"/>
      <c r="CO211" s="78"/>
      <c r="CP211" s="78"/>
      <c r="CQ211" s="78"/>
      <c r="CR211" s="78"/>
      <c r="CS211" s="78"/>
      <c r="CT211" s="78"/>
      <c r="CU211" s="78"/>
      <c r="CV211" s="78"/>
      <c r="CW211" s="78"/>
      <c r="CX211" s="78"/>
      <c r="CY211" s="78"/>
      <c r="CZ211" s="78"/>
      <c r="DA211" s="78"/>
      <c r="DB211" s="78"/>
      <c r="DC211" s="78"/>
      <c r="DD211" s="78"/>
      <c r="DE211" s="78"/>
      <c r="DF211" s="78"/>
      <c r="DG211" s="78"/>
      <c r="DH211" s="78"/>
      <c r="DI211" s="78"/>
      <c r="DJ211" s="78"/>
      <c r="DK211" s="78"/>
      <c r="DL211" s="78"/>
      <c r="DM211" s="78"/>
      <c r="DN211" s="78"/>
      <c r="DO211" s="78"/>
      <c r="DP211" s="78"/>
      <c r="DQ211" s="78"/>
      <c r="DR211" s="78"/>
      <c r="DS211" s="78"/>
      <c r="DT211" s="78"/>
      <c r="DU211" s="78"/>
      <c r="DV211" s="78"/>
      <c r="DW211" s="78"/>
      <c r="DX211" s="78"/>
      <c r="DY211" s="78"/>
      <c r="DZ211" s="78"/>
      <c r="EA211" s="78"/>
      <c r="EB211" s="78"/>
      <c r="EC211" s="78"/>
      <c r="ED211" s="78"/>
      <c r="EE211" s="78"/>
      <c r="EF211" s="78"/>
      <c r="EG211" s="78"/>
      <c r="EH211" s="78"/>
      <c r="EI211" s="78"/>
      <c r="EJ211" s="78"/>
    </row>
    <row r="212" spans="1:140" x14ac:dyDescent="0.25">
      <c r="A212" s="72"/>
      <c r="B212" s="119">
        <v>209</v>
      </c>
      <c r="C212" s="88" t="s">
        <v>640</v>
      </c>
      <c r="D212" s="88" t="s">
        <v>701</v>
      </c>
      <c r="E212" s="73">
        <v>0</v>
      </c>
      <c r="F212" s="73">
        <v>0.17</v>
      </c>
      <c r="G212" s="73">
        <v>0</v>
      </c>
      <c r="H212" s="74">
        <v>0</v>
      </c>
      <c r="I212" s="74">
        <v>0</v>
      </c>
      <c r="J212" s="74">
        <v>0</v>
      </c>
      <c r="K212" s="75">
        <v>0</v>
      </c>
      <c r="L212" s="74">
        <f t="shared" si="199"/>
        <v>0</v>
      </c>
      <c r="M212" s="74">
        <f t="shared" si="163"/>
        <v>0</v>
      </c>
      <c r="N212" s="74">
        <v>0</v>
      </c>
      <c r="O212" s="74">
        <v>0</v>
      </c>
      <c r="P212" s="74">
        <v>0</v>
      </c>
      <c r="Q212" s="74">
        <v>0</v>
      </c>
      <c r="R212" s="74">
        <v>0</v>
      </c>
      <c r="S212" s="74">
        <v>0</v>
      </c>
      <c r="T212" s="74">
        <v>0</v>
      </c>
      <c r="U212" s="74">
        <v>0</v>
      </c>
      <c r="V212" s="74">
        <v>0</v>
      </c>
      <c r="W212" s="74">
        <v>0</v>
      </c>
      <c r="X212" s="74">
        <v>0</v>
      </c>
      <c r="Y212" s="74">
        <v>0</v>
      </c>
      <c r="Z212" s="74">
        <v>0</v>
      </c>
      <c r="AA212" s="74">
        <v>0</v>
      </c>
      <c r="AB212" s="74">
        <v>0</v>
      </c>
      <c r="AC212" s="74">
        <v>0</v>
      </c>
      <c r="AD212" s="74">
        <v>0</v>
      </c>
      <c r="AE212" s="75">
        <v>0</v>
      </c>
      <c r="AF212" s="74">
        <f t="shared" si="178"/>
        <v>0</v>
      </c>
      <c r="AG212" s="74">
        <f t="shared" si="179"/>
        <v>0</v>
      </c>
      <c r="AH212" s="74">
        <f t="shared" si="180"/>
        <v>0</v>
      </c>
      <c r="AI212" s="75">
        <v>0</v>
      </c>
      <c r="AJ212" s="74">
        <f t="shared" si="166"/>
        <v>0</v>
      </c>
      <c r="AK212" s="74">
        <f t="shared" si="167"/>
        <v>0</v>
      </c>
      <c r="AL212" s="74">
        <f t="shared" si="168"/>
        <v>0</v>
      </c>
      <c r="AM212" s="75">
        <v>0</v>
      </c>
      <c r="AN212" s="74">
        <f t="shared" si="181"/>
        <v>0</v>
      </c>
      <c r="AO212" s="74">
        <f t="shared" si="182"/>
        <v>0</v>
      </c>
      <c r="AP212" s="74">
        <f t="shared" si="183"/>
        <v>0</v>
      </c>
      <c r="AQ212" s="75">
        <v>0</v>
      </c>
      <c r="AR212" s="74">
        <f t="shared" si="169"/>
        <v>0</v>
      </c>
      <c r="AS212" s="74">
        <f t="shared" si="170"/>
        <v>0</v>
      </c>
      <c r="AT212" s="74">
        <f t="shared" si="171"/>
        <v>0</v>
      </c>
      <c r="AU212" s="74">
        <v>0</v>
      </c>
      <c r="AV212" s="74">
        <v>0</v>
      </c>
      <c r="AW212" s="74">
        <v>15.022222222222222</v>
      </c>
      <c r="AX212" s="75">
        <v>0</v>
      </c>
      <c r="AY212" s="74">
        <f t="shared" si="184"/>
        <v>0</v>
      </c>
      <c r="AZ212" s="74">
        <f t="shared" si="185"/>
        <v>0</v>
      </c>
      <c r="BA212" s="74">
        <f t="shared" si="186"/>
        <v>0</v>
      </c>
      <c r="BB212" s="74">
        <v>0</v>
      </c>
      <c r="BC212" s="74">
        <f t="shared" si="187"/>
        <v>0</v>
      </c>
      <c r="BD212" s="74">
        <f t="shared" si="188"/>
        <v>0</v>
      </c>
      <c r="BE212" s="74">
        <f t="shared" si="189"/>
        <v>0</v>
      </c>
      <c r="BF212" s="75">
        <v>0.36480000000000001</v>
      </c>
      <c r="BG212" s="74">
        <f t="shared" ref="BG212:BG236" si="200">0*BF212</f>
        <v>0</v>
      </c>
      <c r="BH212" s="74">
        <f t="shared" ref="BH212:BH236" si="201">0.55*BF212</f>
        <v>0.20064000000000001</v>
      </c>
      <c r="BI212" s="74">
        <f t="shared" ref="BI212:BI236" si="202">0.45*BF212</f>
        <v>0.16416</v>
      </c>
      <c r="BJ212" s="75">
        <v>0</v>
      </c>
      <c r="BK212" s="74">
        <f t="shared" ref="BK212:BK236" si="203">0*BJ212</f>
        <v>0</v>
      </c>
      <c r="BL212" s="74">
        <f t="shared" ref="BL212:BL236" si="204">0.55*BJ212</f>
        <v>0</v>
      </c>
      <c r="BM212" s="74">
        <f t="shared" ref="BM212:BM236" si="205">0.45*BJ212</f>
        <v>0</v>
      </c>
      <c r="BN212" s="74">
        <f t="shared" si="190"/>
        <v>0</v>
      </c>
      <c r="BO212" s="74">
        <f t="shared" si="191"/>
        <v>15.222862222222222</v>
      </c>
      <c r="BP212" s="74">
        <f t="shared" si="192"/>
        <v>0.33416000000000001</v>
      </c>
      <c r="BQ212" s="74">
        <f t="shared" si="193"/>
        <v>15.557022222222223</v>
      </c>
      <c r="BS212" s="74">
        <f t="shared" si="194"/>
        <v>15.557022222222223</v>
      </c>
      <c r="BT212" s="74">
        <f t="shared" si="195"/>
        <v>0</v>
      </c>
      <c r="BU212" s="74"/>
      <c r="BV212" s="77">
        <f t="shared" si="196"/>
        <v>0</v>
      </c>
      <c r="BW212" s="77">
        <f t="shared" si="197"/>
        <v>0.97852031094211112</v>
      </c>
      <c r="BX212" s="77">
        <f t="shared" si="198"/>
        <v>2.1479689057888829E-2</v>
      </c>
      <c r="BY212" s="78"/>
      <c r="BZ212" s="78"/>
      <c r="CA212" s="78"/>
      <c r="CB212" s="78"/>
      <c r="CC212" s="78"/>
      <c r="CD212" s="78"/>
      <c r="CE212" s="78"/>
      <c r="CF212" s="78"/>
      <c r="CG212" s="78"/>
      <c r="CH212" s="78"/>
      <c r="CI212" s="78"/>
      <c r="CJ212" s="78"/>
      <c r="CK212" s="78"/>
      <c r="CL212" s="78"/>
      <c r="CM212" s="78"/>
      <c r="CN212" s="78"/>
      <c r="CO212" s="78"/>
      <c r="CP212" s="78"/>
      <c r="CQ212" s="78"/>
      <c r="CR212" s="78"/>
      <c r="CS212" s="78"/>
      <c r="CT212" s="78"/>
      <c r="CU212" s="78"/>
      <c r="CV212" s="78"/>
      <c r="CW212" s="78"/>
      <c r="CX212" s="78"/>
      <c r="CY212" s="78"/>
      <c r="CZ212" s="78"/>
      <c r="DA212" s="78"/>
      <c r="DB212" s="78"/>
      <c r="DC212" s="78"/>
      <c r="DD212" s="78"/>
      <c r="DE212" s="78"/>
      <c r="DF212" s="78"/>
      <c r="DG212" s="78"/>
      <c r="DH212" s="78"/>
      <c r="DI212" s="78"/>
      <c r="DJ212" s="78"/>
      <c r="DK212" s="78"/>
      <c r="DL212" s="78"/>
      <c r="DM212" s="78"/>
      <c r="DN212" s="78"/>
      <c r="DO212" s="78"/>
      <c r="DP212" s="78"/>
      <c r="DQ212" s="78"/>
      <c r="DR212" s="78"/>
      <c r="DS212" s="78"/>
      <c r="DT212" s="78"/>
      <c r="DU212" s="78"/>
      <c r="DV212" s="78"/>
      <c r="DW212" s="78"/>
      <c r="DX212" s="78"/>
      <c r="DY212" s="78"/>
      <c r="DZ212" s="78"/>
      <c r="EA212" s="78"/>
      <c r="EB212" s="78"/>
      <c r="EC212" s="78"/>
      <c r="ED212" s="78"/>
      <c r="EE212" s="78"/>
      <c r="EF212" s="78"/>
      <c r="EG212" s="78"/>
      <c r="EH212" s="78"/>
      <c r="EI212" s="78"/>
      <c r="EJ212" s="78"/>
    </row>
    <row r="213" spans="1:140" x14ac:dyDescent="0.25">
      <c r="A213" s="108" t="s">
        <v>582</v>
      </c>
      <c r="B213" s="120">
        <v>210</v>
      </c>
      <c r="C213" s="81" t="s">
        <v>396</v>
      </c>
      <c r="D213" s="81" t="s">
        <v>96</v>
      </c>
      <c r="E213" s="82">
        <v>0</v>
      </c>
      <c r="F213" s="82">
        <v>0</v>
      </c>
      <c r="G213" s="82">
        <v>0</v>
      </c>
      <c r="H213" s="83">
        <v>0</v>
      </c>
      <c r="I213" s="83">
        <v>0</v>
      </c>
      <c r="J213" s="83">
        <v>0</v>
      </c>
      <c r="K213" s="84">
        <v>0</v>
      </c>
      <c r="L213" s="83">
        <f t="shared" si="199"/>
        <v>0</v>
      </c>
      <c r="M213" s="83">
        <f t="shared" si="163"/>
        <v>0</v>
      </c>
      <c r="N213" s="83">
        <v>0</v>
      </c>
      <c r="O213" s="83">
        <v>0</v>
      </c>
      <c r="P213" s="83">
        <v>0</v>
      </c>
      <c r="Q213" s="83">
        <v>0</v>
      </c>
      <c r="R213" s="83">
        <v>0</v>
      </c>
      <c r="S213" s="83">
        <v>0</v>
      </c>
      <c r="T213" s="83">
        <v>0</v>
      </c>
      <c r="U213" s="83">
        <v>0</v>
      </c>
      <c r="V213" s="83">
        <v>0</v>
      </c>
      <c r="W213" s="83">
        <v>0</v>
      </c>
      <c r="X213" s="83">
        <v>0</v>
      </c>
      <c r="Y213" s="83">
        <v>0</v>
      </c>
      <c r="Z213" s="83">
        <v>0</v>
      </c>
      <c r="AA213" s="83">
        <v>0</v>
      </c>
      <c r="AB213" s="83">
        <v>0</v>
      </c>
      <c r="AC213" s="83">
        <v>0</v>
      </c>
      <c r="AD213" s="83">
        <v>0</v>
      </c>
      <c r="AE213" s="84">
        <v>0</v>
      </c>
      <c r="AF213" s="83">
        <f t="shared" si="178"/>
        <v>0</v>
      </c>
      <c r="AG213" s="83">
        <f t="shared" si="179"/>
        <v>0</v>
      </c>
      <c r="AH213" s="83">
        <f t="shared" si="180"/>
        <v>0</v>
      </c>
      <c r="AI213" s="84">
        <v>0</v>
      </c>
      <c r="AJ213" s="83">
        <f t="shared" si="166"/>
        <v>0</v>
      </c>
      <c r="AK213" s="83">
        <f t="shared" si="167"/>
        <v>0</v>
      </c>
      <c r="AL213" s="83">
        <f t="shared" si="168"/>
        <v>0</v>
      </c>
      <c r="AM213" s="84">
        <v>0</v>
      </c>
      <c r="AN213" s="83">
        <f t="shared" si="181"/>
        <v>0</v>
      </c>
      <c r="AO213" s="83">
        <f t="shared" si="182"/>
        <v>0</v>
      </c>
      <c r="AP213" s="83">
        <f t="shared" si="183"/>
        <v>0</v>
      </c>
      <c r="AQ213" s="84">
        <v>0</v>
      </c>
      <c r="AR213" s="83">
        <f t="shared" si="169"/>
        <v>0</v>
      </c>
      <c r="AS213" s="83">
        <f t="shared" si="170"/>
        <v>0</v>
      </c>
      <c r="AT213" s="83">
        <f t="shared" si="171"/>
        <v>0</v>
      </c>
      <c r="AU213" s="83">
        <v>0</v>
      </c>
      <c r="AV213" s="83">
        <v>0</v>
      </c>
      <c r="AW213" s="83">
        <v>0</v>
      </c>
      <c r="AX213" s="84">
        <v>0</v>
      </c>
      <c r="AY213" s="83">
        <f t="shared" si="184"/>
        <v>0</v>
      </c>
      <c r="AZ213" s="83">
        <f t="shared" si="185"/>
        <v>0</v>
      </c>
      <c r="BA213" s="83">
        <f t="shared" si="186"/>
        <v>0</v>
      </c>
      <c r="BB213" s="83">
        <v>0</v>
      </c>
      <c r="BC213" s="83">
        <f t="shared" si="187"/>
        <v>0</v>
      </c>
      <c r="BD213" s="83">
        <f t="shared" si="188"/>
        <v>0</v>
      </c>
      <c r="BE213" s="83">
        <f t="shared" si="189"/>
        <v>0</v>
      </c>
      <c r="BF213" s="84">
        <v>0</v>
      </c>
      <c r="BG213" s="83">
        <f t="shared" si="200"/>
        <v>0</v>
      </c>
      <c r="BH213" s="83">
        <f t="shared" si="201"/>
        <v>0</v>
      </c>
      <c r="BI213" s="83">
        <f t="shared" si="202"/>
        <v>0</v>
      </c>
      <c r="BJ213" s="84">
        <v>0</v>
      </c>
      <c r="BK213" s="83">
        <f t="shared" si="203"/>
        <v>0</v>
      </c>
      <c r="BL213" s="83">
        <f t="shared" si="204"/>
        <v>0</v>
      </c>
      <c r="BM213" s="83">
        <f t="shared" si="205"/>
        <v>0</v>
      </c>
      <c r="BN213" s="83">
        <f t="shared" si="190"/>
        <v>0</v>
      </c>
      <c r="BO213" s="83">
        <f t="shared" si="191"/>
        <v>0</v>
      </c>
      <c r="BP213" s="83">
        <f t="shared" si="192"/>
        <v>0</v>
      </c>
      <c r="BQ213" s="83">
        <f t="shared" si="193"/>
        <v>0</v>
      </c>
      <c r="BR213" s="85"/>
      <c r="BS213" s="83">
        <f t="shared" si="194"/>
        <v>0</v>
      </c>
      <c r="BT213" s="83">
        <f t="shared" si="195"/>
        <v>0</v>
      </c>
      <c r="BU213" s="83"/>
      <c r="BV213" s="86">
        <f t="shared" si="196"/>
        <v>0</v>
      </c>
      <c r="BW213" s="86">
        <f t="shared" si="197"/>
        <v>0</v>
      </c>
      <c r="BX213" s="86">
        <f t="shared" si="198"/>
        <v>0</v>
      </c>
      <c r="BY213" s="78"/>
      <c r="BZ213" s="78"/>
      <c r="CA213" s="78"/>
      <c r="CB213" s="78"/>
      <c r="CC213" s="78"/>
      <c r="CD213" s="78"/>
      <c r="CE213" s="78"/>
      <c r="CF213" s="78"/>
      <c r="CG213" s="78"/>
      <c r="CH213" s="78"/>
      <c r="CI213" s="78"/>
      <c r="CJ213" s="78"/>
      <c r="CK213" s="78"/>
      <c r="CL213" s="78"/>
      <c r="CM213" s="78"/>
      <c r="CN213" s="78"/>
      <c r="CO213" s="78"/>
      <c r="CP213" s="78"/>
      <c r="CQ213" s="78"/>
      <c r="CR213" s="78"/>
      <c r="CS213" s="78"/>
      <c r="CT213" s="78"/>
      <c r="CU213" s="78"/>
      <c r="CV213" s="78"/>
      <c r="CW213" s="78"/>
      <c r="CX213" s="78"/>
      <c r="CY213" s="78"/>
      <c r="CZ213" s="78"/>
      <c r="DA213" s="78"/>
      <c r="DB213" s="78"/>
      <c r="DC213" s="78"/>
      <c r="DD213" s="78"/>
      <c r="DE213" s="78"/>
      <c r="DF213" s="78"/>
      <c r="DG213" s="78"/>
      <c r="DH213" s="78"/>
      <c r="DI213" s="78"/>
      <c r="DJ213" s="78"/>
      <c r="DK213" s="78"/>
      <c r="DL213" s="78"/>
      <c r="DM213" s="78"/>
      <c r="DN213" s="78"/>
      <c r="DO213" s="78"/>
      <c r="DP213" s="78"/>
      <c r="DQ213" s="78"/>
      <c r="DR213" s="78"/>
      <c r="DS213" s="78"/>
      <c r="DT213" s="78"/>
      <c r="DU213" s="78"/>
      <c r="DV213" s="78"/>
      <c r="DW213" s="78"/>
      <c r="DX213" s="78"/>
      <c r="DY213" s="78"/>
      <c r="DZ213" s="78"/>
      <c r="EA213" s="78"/>
      <c r="EB213" s="78"/>
      <c r="EC213" s="78"/>
      <c r="ED213" s="78"/>
      <c r="EE213" s="78"/>
      <c r="EF213" s="78"/>
      <c r="EG213" s="78"/>
      <c r="EH213" s="78"/>
      <c r="EI213" s="78"/>
      <c r="EJ213" s="78"/>
    </row>
    <row r="214" spans="1:140" s="113" customFormat="1" x14ac:dyDescent="0.25">
      <c r="A214" s="98" t="s">
        <v>511</v>
      </c>
      <c r="B214" s="99">
        <v>211</v>
      </c>
      <c r="C214" s="100" t="s">
        <v>369</v>
      </c>
      <c r="D214" s="100" t="s">
        <v>641</v>
      </c>
      <c r="E214" s="101">
        <v>106</v>
      </c>
      <c r="F214" s="101">
        <v>17</v>
      </c>
      <c r="G214" s="101">
        <v>0</v>
      </c>
      <c r="H214" s="102">
        <v>152</v>
      </c>
      <c r="I214" s="102">
        <v>0</v>
      </c>
      <c r="J214" s="102">
        <v>108</v>
      </c>
      <c r="K214" s="103">
        <v>1169</v>
      </c>
      <c r="L214" s="111">
        <f>0.65*K214</f>
        <v>759.85</v>
      </c>
      <c r="M214" s="111">
        <f>0.35*K214</f>
        <v>409.15</v>
      </c>
      <c r="N214" s="102">
        <v>0</v>
      </c>
      <c r="O214" s="102">
        <v>327</v>
      </c>
      <c r="P214" s="102">
        <v>31</v>
      </c>
      <c r="Q214" s="102">
        <v>102</v>
      </c>
      <c r="R214" s="102">
        <v>0</v>
      </c>
      <c r="S214" s="102">
        <v>37</v>
      </c>
      <c r="T214" s="102">
        <v>4.5</v>
      </c>
      <c r="U214" s="102">
        <v>0</v>
      </c>
      <c r="V214" s="102">
        <v>0</v>
      </c>
      <c r="W214" s="102">
        <v>1.3</v>
      </c>
      <c r="X214" s="102">
        <v>5.3</v>
      </c>
      <c r="Y214" s="102">
        <v>0</v>
      </c>
      <c r="Z214" s="102">
        <v>0</v>
      </c>
      <c r="AA214" s="102">
        <v>0</v>
      </c>
      <c r="AB214" s="102">
        <v>42</v>
      </c>
      <c r="AC214" s="102">
        <v>0</v>
      </c>
      <c r="AD214" s="102">
        <v>0</v>
      </c>
      <c r="AE214" s="103">
        <v>284</v>
      </c>
      <c r="AF214" s="102">
        <f t="shared" si="178"/>
        <v>0</v>
      </c>
      <c r="AG214" s="111">
        <f>0.65*AE214</f>
        <v>184.6</v>
      </c>
      <c r="AH214" s="111">
        <f>0.35*AE214</f>
        <v>99.399999999999991</v>
      </c>
      <c r="AI214" s="103">
        <v>0</v>
      </c>
      <c r="AJ214" s="102">
        <f t="shared" si="166"/>
        <v>0</v>
      </c>
      <c r="AK214" s="102">
        <f t="shared" si="167"/>
        <v>0</v>
      </c>
      <c r="AL214" s="102">
        <f t="shared" si="168"/>
        <v>0</v>
      </c>
      <c r="AM214" s="103">
        <v>32</v>
      </c>
      <c r="AN214" s="102">
        <f t="shared" si="181"/>
        <v>0</v>
      </c>
      <c r="AO214" s="102">
        <f t="shared" si="182"/>
        <v>17.600000000000001</v>
      </c>
      <c r="AP214" s="102">
        <f t="shared" si="183"/>
        <v>14.4</v>
      </c>
      <c r="AQ214" s="103">
        <v>0</v>
      </c>
      <c r="AR214" s="102">
        <f t="shared" si="169"/>
        <v>0</v>
      </c>
      <c r="AS214" s="102">
        <f t="shared" si="170"/>
        <v>0</v>
      </c>
      <c r="AT214" s="102">
        <f t="shared" si="171"/>
        <v>0</v>
      </c>
      <c r="AU214" s="102">
        <v>0</v>
      </c>
      <c r="AV214" s="102">
        <v>0</v>
      </c>
      <c r="AW214" s="102">
        <v>0</v>
      </c>
      <c r="AX214" s="103">
        <v>0</v>
      </c>
      <c r="AY214" s="102">
        <f t="shared" si="184"/>
        <v>0</v>
      </c>
      <c r="AZ214" s="102">
        <f t="shared" si="185"/>
        <v>0</v>
      </c>
      <c r="BA214" s="102">
        <f t="shared" si="186"/>
        <v>0</v>
      </c>
      <c r="BB214" s="102">
        <v>0</v>
      </c>
      <c r="BC214" s="117">
        <f t="shared" si="187"/>
        <v>0</v>
      </c>
      <c r="BD214" s="117">
        <f t="shared" si="188"/>
        <v>0</v>
      </c>
      <c r="BE214" s="117">
        <f t="shared" si="189"/>
        <v>0</v>
      </c>
      <c r="BF214" s="103">
        <v>13.56</v>
      </c>
      <c r="BG214" s="102">
        <f t="shared" si="200"/>
        <v>0</v>
      </c>
      <c r="BH214" s="102">
        <f t="shared" si="201"/>
        <v>7.4580000000000011</v>
      </c>
      <c r="BI214" s="102">
        <f t="shared" si="202"/>
        <v>6.1020000000000003</v>
      </c>
      <c r="BJ214" s="103">
        <v>41.875386444708681</v>
      </c>
      <c r="BK214" s="102">
        <f t="shared" si="203"/>
        <v>0</v>
      </c>
      <c r="BL214" s="102">
        <f t="shared" si="204"/>
        <v>23.031462544589775</v>
      </c>
      <c r="BM214" s="102">
        <f t="shared" si="205"/>
        <v>18.843923900118906</v>
      </c>
      <c r="BN214" s="117">
        <f t="shared" si="190"/>
        <v>0</v>
      </c>
      <c r="BO214" s="117">
        <f t="shared" si="191"/>
        <v>1542.6394625445896</v>
      </c>
      <c r="BP214" s="117">
        <f t="shared" si="192"/>
        <v>930.89592390011876</v>
      </c>
      <c r="BQ214" s="102">
        <f t="shared" si="193"/>
        <v>2473.5353864447084</v>
      </c>
      <c r="BR214" s="105"/>
      <c r="BS214" s="102">
        <f t="shared" si="194"/>
        <v>2473.5353864447084</v>
      </c>
      <c r="BT214" s="102">
        <f t="shared" si="195"/>
        <v>0</v>
      </c>
      <c r="BU214" s="102"/>
      <c r="BV214" s="106">
        <f t="shared" si="196"/>
        <v>0</v>
      </c>
      <c r="BW214" s="106">
        <f t="shared" si="197"/>
        <v>0.62365772933690455</v>
      </c>
      <c r="BX214" s="106">
        <f t="shared" si="198"/>
        <v>0.37634227066309545</v>
      </c>
      <c r="BY214" s="78"/>
      <c r="BZ214" s="78"/>
      <c r="CA214" s="78"/>
      <c r="CB214" s="78"/>
      <c r="CC214" s="78"/>
      <c r="CD214" s="78"/>
      <c r="CE214" s="78"/>
      <c r="CF214" s="78"/>
      <c r="CG214" s="78"/>
      <c r="CH214" s="78"/>
      <c r="CI214" s="78"/>
      <c r="CJ214" s="78"/>
      <c r="CK214" s="78"/>
      <c r="CL214" s="78"/>
      <c r="CM214" s="78"/>
      <c r="CN214" s="78"/>
      <c r="CO214" s="78"/>
      <c r="CP214" s="78"/>
      <c r="CQ214" s="78"/>
      <c r="CR214" s="78"/>
      <c r="CS214" s="78"/>
      <c r="CT214" s="78"/>
      <c r="CU214" s="78"/>
      <c r="CV214" s="78"/>
      <c r="CW214" s="78"/>
      <c r="CX214" s="78"/>
      <c r="CY214" s="78"/>
      <c r="CZ214" s="78"/>
      <c r="DA214" s="78"/>
      <c r="DB214" s="78"/>
      <c r="DC214" s="78"/>
      <c r="DD214" s="78"/>
      <c r="DE214" s="78"/>
      <c r="DF214" s="78"/>
      <c r="DG214" s="78"/>
      <c r="DH214" s="78"/>
      <c r="DI214" s="78"/>
      <c r="DJ214" s="78"/>
      <c r="DK214" s="78"/>
      <c r="DL214" s="78"/>
      <c r="DM214" s="78"/>
      <c r="DN214" s="78"/>
      <c r="DO214" s="78"/>
      <c r="DP214" s="78"/>
      <c r="DQ214" s="78"/>
      <c r="DR214" s="78"/>
      <c r="DS214" s="78"/>
      <c r="DT214" s="78"/>
      <c r="DU214" s="78"/>
      <c r="DV214" s="78"/>
      <c r="DW214" s="78"/>
      <c r="DX214" s="78"/>
      <c r="DY214" s="78"/>
      <c r="DZ214" s="78"/>
      <c r="EA214" s="78"/>
      <c r="EB214" s="78"/>
      <c r="EC214" s="78"/>
      <c r="ED214" s="78"/>
      <c r="EE214" s="78"/>
      <c r="EF214" s="78"/>
      <c r="EG214" s="78"/>
      <c r="EH214" s="78"/>
      <c r="EI214" s="78"/>
      <c r="EJ214" s="78"/>
    </row>
    <row r="215" spans="1:140" x14ac:dyDescent="0.25">
      <c r="A215" s="72"/>
      <c r="B215" s="119">
        <v>212</v>
      </c>
      <c r="C215" s="88" t="s">
        <v>395</v>
      </c>
      <c r="D215" s="88" t="s">
        <v>169</v>
      </c>
      <c r="E215" s="73">
        <v>0</v>
      </c>
      <c r="F215" s="73">
        <v>0</v>
      </c>
      <c r="G215" s="73">
        <v>0</v>
      </c>
      <c r="H215" s="74">
        <v>0</v>
      </c>
      <c r="I215" s="74">
        <v>0</v>
      </c>
      <c r="J215" s="74">
        <v>0</v>
      </c>
      <c r="K215" s="75">
        <v>0</v>
      </c>
      <c r="L215" s="74">
        <f t="shared" ref="L215:L236" si="206">0.55*K215</f>
        <v>0</v>
      </c>
      <c r="M215" s="74">
        <f t="shared" ref="M215:M236" si="207">0.45*K215</f>
        <v>0</v>
      </c>
      <c r="N215" s="74">
        <v>0</v>
      </c>
      <c r="O215" s="74">
        <v>0</v>
      </c>
      <c r="P215" s="74">
        <v>0</v>
      </c>
      <c r="Q215" s="74">
        <v>0</v>
      </c>
      <c r="R215" s="74">
        <v>0</v>
      </c>
      <c r="S215" s="74">
        <v>0</v>
      </c>
      <c r="T215" s="74">
        <v>0</v>
      </c>
      <c r="U215" s="74">
        <v>0</v>
      </c>
      <c r="V215" s="74">
        <v>0</v>
      </c>
      <c r="W215" s="74">
        <v>0</v>
      </c>
      <c r="X215" s="74">
        <v>0</v>
      </c>
      <c r="Y215" s="74">
        <v>0</v>
      </c>
      <c r="Z215" s="74">
        <v>0</v>
      </c>
      <c r="AA215" s="74">
        <v>0</v>
      </c>
      <c r="AB215" s="74">
        <v>0</v>
      </c>
      <c r="AC215" s="74">
        <v>0</v>
      </c>
      <c r="AD215" s="74">
        <v>0</v>
      </c>
      <c r="AE215" s="75">
        <v>0</v>
      </c>
      <c r="AF215" s="74">
        <f t="shared" si="178"/>
        <v>0</v>
      </c>
      <c r="AG215" s="74">
        <f t="shared" ref="AG215:AG236" si="208">0*AE215</f>
        <v>0</v>
      </c>
      <c r="AH215" s="74">
        <f t="shared" ref="AH215:AH236" si="209">1*AE215</f>
        <v>0</v>
      </c>
      <c r="AI215" s="75">
        <v>0</v>
      </c>
      <c r="AJ215" s="74">
        <f t="shared" si="166"/>
        <v>0</v>
      </c>
      <c r="AK215" s="74">
        <f t="shared" si="167"/>
        <v>0</v>
      </c>
      <c r="AL215" s="74">
        <f t="shared" si="168"/>
        <v>0</v>
      </c>
      <c r="AM215" s="75">
        <v>0</v>
      </c>
      <c r="AN215" s="74">
        <f t="shared" si="181"/>
        <v>0</v>
      </c>
      <c r="AO215" s="74">
        <f t="shared" si="182"/>
        <v>0</v>
      </c>
      <c r="AP215" s="74">
        <f t="shared" si="183"/>
        <v>0</v>
      </c>
      <c r="AQ215" s="75">
        <v>0</v>
      </c>
      <c r="AR215" s="74">
        <f t="shared" si="169"/>
        <v>0</v>
      </c>
      <c r="AS215" s="74">
        <f t="shared" si="170"/>
        <v>0</v>
      </c>
      <c r="AT215" s="74">
        <f t="shared" si="171"/>
        <v>0</v>
      </c>
      <c r="AU215" s="74">
        <v>0</v>
      </c>
      <c r="AV215" s="74">
        <v>0</v>
      </c>
      <c r="AW215" s="74">
        <v>0</v>
      </c>
      <c r="AX215" s="75">
        <v>0</v>
      </c>
      <c r="AY215" s="74">
        <f t="shared" si="184"/>
        <v>0</v>
      </c>
      <c r="AZ215" s="74">
        <f t="shared" si="185"/>
        <v>0</v>
      </c>
      <c r="BA215" s="74">
        <f t="shared" si="186"/>
        <v>0</v>
      </c>
      <c r="BB215" s="74">
        <v>0</v>
      </c>
      <c r="BC215" s="74">
        <f t="shared" si="187"/>
        <v>0</v>
      </c>
      <c r="BD215" s="74">
        <f t="shared" si="188"/>
        <v>0</v>
      </c>
      <c r="BE215" s="74">
        <f t="shared" si="189"/>
        <v>0</v>
      </c>
      <c r="BF215" s="75">
        <v>2.7E-2</v>
      </c>
      <c r="BG215" s="74">
        <f t="shared" si="200"/>
        <v>0</v>
      </c>
      <c r="BH215" s="74">
        <f t="shared" si="201"/>
        <v>1.485E-2</v>
      </c>
      <c r="BI215" s="74">
        <f t="shared" si="202"/>
        <v>1.2149999999999999E-2</v>
      </c>
      <c r="BJ215" s="75">
        <v>0</v>
      </c>
      <c r="BK215" s="74">
        <f t="shared" si="203"/>
        <v>0</v>
      </c>
      <c r="BL215" s="74">
        <f t="shared" si="204"/>
        <v>0</v>
      </c>
      <c r="BM215" s="74">
        <f t="shared" si="205"/>
        <v>0</v>
      </c>
      <c r="BN215" s="74">
        <f t="shared" si="190"/>
        <v>0</v>
      </c>
      <c r="BO215" s="74">
        <f t="shared" si="191"/>
        <v>1.485E-2</v>
      </c>
      <c r="BP215" s="74">
        <f t="shared" si="192"/>
        <v>1.2149999999999999E-2</v>
      </c>
      <c r="BQ215" s="74">
        <f t="shared" si="193"/>
        <v>2.7E-2</v>
      </c>
      <c r="BS215" s="74">
        <f t="shared" si="194"/>
        <v>2.7E-2</v>
      </c>
      <c r="BT215" s="74">
        <f t="shared" si="195"/>
        <v>0</v>
      </c>
      <c r="BU215" s="74"/>
      <c r="BV215" s="77">
        <f t="shared" si="196"/>
        <v>0</v>
      </c>
      <c r="BW215" s="77">
        <f t="shared" si="197"/>
        <v>0.55000000000000004</v>
      </c>
      <c r="BX215" s="77">
        <f t="shared" si="198"/>
        <v>0.44999999999999996</v>
      </c>
      <c r="BY215" s="78"/>
      <c r="BZ215" s="78"/>
      <c r="CA215" s="78"/>
      <c r="CB215" s="78"/>
      <c r="CC215" s="78"/>
      <c r="CD215" s="78"/>
      <c r="CE215" s="78"/>
      <c r="CF215" s="78"/>
      <c r="CG215" s="78"/>
      <c r="CH215" s="78"/>
      <c r="CI215" s="78"/>
      <c r="CJ215" s="78"/>
      <c r="CK215" s="78"/>
      <c r="CL215" s="78"/>
      <c r="CM215" s="78"/>
      <c r="CN215" s="78"/>
      <c r="CO215" s="78"/>
      <c r="CP215" s="78"/>
      <c r="CQ215" s="78"/>
      <c r="CR215" s="78"/>
      <c r="CS215" s="78"/>
      <c r="CT215" s="78"/>
      <c r="CU215" s="78"/>
      <c r="CV215" s="78"/>
      <c r="CW215" s="78"/>
      <c r="CX215" s="78"/>
      <c r="CY215" s="78"/>
      <c r="CZ215" s="78"/>
      <c r="DA215" s="78"/>
      <c r="DB215" s="78"/>
      <c r="DC215" s="78"/>
      <c r="DD215" s="78"/>
      <c r="DE215" s="78"/>
      <c r="DF215" s="78"/>
      <c r="DG215" s="78"/>
      <c r="DH215" s="78"/>
      <c r="DI215" s="78"/>
      <c r="DJ215" s="78"/>
      <c r="DK215" s="78"/>
      <c r="DL215" s="78"/>
      <c r="DM215" s="78"/>
      <c r="DN215" s="78"/>
      <c r="DO215" s="78"/>
      <c r="DP215" s="78"/>
      <c r="DQ215" s="78"/>
      <c r="DR215" s="78"/>
      <c r="DS215" s="78"/>
      <c r="DT215" s="78"/>
      <c r="DU215" s="78"/>
      <c r="DV215" s="78"/>
      <c r="DW215" s="78"/>
      <c r="DX215" s="78"/>
      <c r="DY215" s="78"/>
      <c r="DZ215" s="78"/>
      <c r="EA215" s="78"/>
      <c r="EB215" s="78"/>
      <c r="EC215" s="78"/>
      <c r="ED215" s="78"/>
      <c r="EE215" s="78"/>
      <c r="EF215" s="78"/>
      <c r="EG215" s="78"/>
      <c r="EH215" s="78"/>
      <c r="EI215" s="78"/>
      <c r="EJ215" s="78"/>
    </row>
    <row r="216" spans="1:140" x14ac:dyDescent="0.25">
      <c r="A216" s="87"/>
      <c r="B216" s="97">
        <v>213</v>
      </c>
      <c r="C216" s="90" t="s">
        <v>642</v>
      </c>
      <c r="D216" s="90" t="s">
        <v>164</v>
      </c>
      <c r="E216" s="91">
        <v>0</v>
      </c>
      <c r="F216" s="91">
        <v>2.11</v>
      </c>
      <c r="G216" s="91">
        <v>0</v>
      </c>
      <c r="H216" s="92">
        <v>0</v>
      </c>
      <c r="I216" s="92">
        <v>0</v>
      </c>
      <c r="J216" s="92">
        <v>6.16</v>
      </c>
      <c r="K216" s="93">
        <v>302</v>
      </c>
      <c r="L216" s="92">
        <f t="shared" si="206"/>
        <v>166.10000000000002</v>
      </c>
      <c r="M216" s="92">
        <f t="shared" si="207"/>
        <v>135.9</v>
      </c>
      <c r="N216" s="92">
        <v>0</v>
      </c>
      <c r="O216" s="92">
        <v>42</v>
      </c>
      <c r="P216" s="92">
        <v>0</v>
      </c>
      <c r="Q216" s="92">
        <v>0</v>
      </c>
      <c r="R216" s="92">
        <v>0</v>
      </c>
      <c r="S216" s="92">
        <v>0</v>
      </c>
      <c r="T216" s="92">
        <v>0</v>
      </c>
      <c r="U216" s="92">
        <v>0</v>
      </c>
      <c r="V216" s="92">
        <v>0</v>
      </c>
      <c r="W216" s="92">
        <v>13.08</v>
      </c>
      <c r="X216" s="92">
        <v>0</v>
      </c>
      <c r="Y216" s="92">
        <v>0</v>
      </c>
      <c r="Z216" s="92">
        <v>0</v>
      </c>
      <c r="AA216" s="92">
        <v>0</v>
      </c>
      <c r="AB216" s="92">
        <v>0</v>
      </c>
      <c r="AC216" s="92">
        <v>96</v>
      </c>
      <c r="AD216" s="92">
        <v>0</v>
      </c>
      <c r="AE216" s="93">
        <v>0</v>
      </c>
      <c r="AF216" s="92">
        <f t="shared" si="178"/>
        <v>0</v>
      </c>
      <c r="AG216" s="92">
        <f t="shared" si="208"/>
        <v>0</v>
      </c>
      <c r="AH216" s="92">
        <f t="shared" si="209"/>
        <v>0</v>
      </c>
      <c r="AI216" s="93">
        <v>0</v>
      </c>
      <c r="AJ216" s="92">
        <f t="shared" si="166"/>
        <v>0</v>
      </c>
      <c r="AK216" s="92">
        <f t="shared" si="167"/>
        <v>0</v>
      </c>
      <c r="AL216" s="92">
        <f t="shared" si="168"/>
        <v>0</v>
      </c>
      <c r="AM216" s="93">
        <v>0</v>
      </c>
      <c r="AN216" s="92">
        <f t="shared" si="181"/>
        <v>0</v>
      </c>
      <c r="AO216" s="92">
        <f t="shared" si="182"/>
        <v>0</v>
      </c>
      <c r="AP216" s="92">
        <f t="shared" si="183"/>
        <v>0</v>
      </c>
      <c r="AQ216" s="93">
        <v>0</v>
      </c>
      <c r="AR216" s="92">
        <f t="shared" si="169"/>
        <v>0</v>
      </c>
      <c r="AS216" s="92">
        <f t="shared" si="170"/>
        <v>0</v>
      </c>
      <c r="AT216" s="92">
        <f t="shared" si="171"/>
        <v>0</v>
      </c>
      <c r="AU216" s="92">
        <v>0</v>
      </c>
      <c r="AV216" s="92">
        <v>0</v>
      </c>
      <c r="AW216" s="92">
        <v>0</v>
      </c>
      <c r="AX216" s="93">
        <v>0</v>
      </c>
      <c r="AY216" s="92">
        <f t="shared" si="184"/>
        <v>0</v>
      </c>
      <c r="AZ216" s="92">
        <f t="shared" si="185"/>
        <v>0</v>
      </c>
      <c r="BA216" s="92">
        <f t="shared" si="186"/>
        <v>0</v>
      </c>
      <c r="BB216" s="92">
        <v>0</v>
      </c>
      <c r="BC216" s="74">
        <f t="shared" si="187"/>
        <v>0</v>
      </c>
      <c r="BD216" s="74">
        <f t="shared" si="188"/>
        <v>0</v>
      </c>
      <c r="BE216" s="74">
        <f t="shared" si="189"/>
        <v>0</v>
      </c>
      <c r="BF216" s="93">
        <v>4.17</v>
      </c>
      <c r="BG216" s="92">
        <f t="shared" si="200"/>
        <v>0</v>
      </c>
      <c r="BH216" s="92">
        <f t="shared" si="201"/>
        <v>2.2935000000000003</v>
      </c>
      <c r="BI216" s="92">
        <f t="shared" si="202"/>
        <v>1.8765000000000001</v>
      </c>
      <c r="BJ216" s="93">
        <v>4.6631700315293072</v>
      </c>
      <c r="BK216" s="92">
        <f t="shared" si="203"/>
        <v>0</v>
      </c>
      <c r="BL216" s="92">
        <f t="shared" si="204"/>
        <v>2.5647435173411193</v>
      </c>
      <c r="BM216" s="92">
        <f t="shared" si="205"/>
        <v>2.0984265141881884</v>
      </c>
      <c r="BN216" s="74">
        <f t="shared" si="190"/>
        <v>0</v>
      </c>
      <c r="BO216" s="74">
        <f t="shared" si="191"/>
        <v>226.03824351734116</v>
      </c>
      <c r="BP216" s="74">
        <f t="shared" si="192"/>
        <v>244.1449265141882</v>
      </c>
      <c r="BQ216" s="92">
        <f t="shared" si="193"/>
        <v>470.18317003152936</v>
      </c>
      <c r="BR216" s="94"/>
      <c r="BS216" s="92">
        <f t="shared" si="194"/>
        <v>470.1831700315293</v>
      </c>
      <c r="BT216" s="92">
        <f t="shared" si="195"/>
        <v>0</v>
      </c>
      <c r="BU216" s="92"/>
      <c r="BV216" s="95">
        <f t="shared" si="196"/>
        <v>0</v>
      </c>
      <c r="BW216" s="95">
        <f t="shared" si="197"/>
        <v>0.4807450753760148</v>
      </c>
      <c r="BX216" s="95">
        <f t="shared" si="198"/>
        <v>0.51925492462398526</v>
      </c>
      <c r="BY216" s="78"/>
      <c r="BZ216" s="78"/>
      <c r="CA216" s="78"/>
      <c r="CB216" s="78"/>
      <c r="CC216" s="78"/>
      <c r="CD216" s="78"/>
      <c r="CE216" s="78"/>
      <c r="CF216" s="78"/>
      <c r="CG216" s="78"/>
      <c r="CH216" s="78"/>
      <c r="CI216" s="78"/>
      <c r="CJ216" s="78"/>
      <c r="CK216" s="78"/>
      <c r="CL216" s="78"/>
      <c r="CM216" s="78"/>
      <c r="CN216" s="78"/>
      <c r="CO216" s="78"/>
      <c r="CP216" s="78"/>
      <c r="CQ216" s="78"/>
      <c r="CR216" s="78"/>
      <c r="CS216" s="78"/>
      <c r="CT216" s="78"/>
      <c r="CU216" s="78"/>
      <c r="CV216" s="78"/>
      <c r="CW216" s="78"/>
      <c r="CX216" s="78"/>
      <c r="CY216" s="78"/>
      <c r="CZ216" s="78"/>
      <c r="DA216" s="78"/>
      <c r="DB216" s="78"/>
      <c r="DC216" s="78"/>
      <c r="DD216" s="78"/>
      <c r="DE216" s="78"/>
      <c r="DF216" s="78"/>
      <c r="DG216" s="78"/>
      <c r="DH216" s="78"/>
      <c r="DI216" s="78"/>
      <c r="DJ216" s="78"/>
      <c r="DK216" s="78"/>
      <c r="DL216" s="78"/>
      <c r="DM216" s="78"/>
      <c r="DN216" s="78"/>
      <c r="DO216" s="78"/>
      <c r="DP216" s="78"/>
      <c r="DQ216" s="78"/>
      <c r="DR216" s="78"/>
      <c r="DS216" s="78"/>
      <c r="DT216" s="78"/>
      <c r="DU216" s="78"/>
      <c r="DV216" s="78"/>
      <c r="DW216" s="78"/>
      <c r="DX216" s="78"/>
      <c r="DY216" s="78"/>
      <c r="DZ216" s="78"/>
      <c r="EA216" s="78"/>
      <c r="EB216" s="78"/>
      <c r="EC216" s="78"/>
      <c r="ED216" s="78"/>
      <c r="EE216" s="78"/>
      <c r="EF216" s="78"/>
      <c r="EG216" s="78"/>
      <c r="EH216" s="78"/>
      <c r="EI216" s="78"/>
      <c r="EJ216" s="78"/>
    </row>
    <row r="217" spans="1:140" x14ac:dyDescent="0.25">
      <c r="A217" s="80" t="s">
        <v>582</v>
      </c>
      <c r="B217" s="120">
        <v>214</v>
      </c>
      <c r="C217" s="81" t="s">
        <v>589</v>
      </c>
      <c r="D217" s="81" t="s">
        <v>702</v>
      </c>
      <c r="E217" s="82">
        <v>0</v>
      </c>
      <c r="F217" s="82">
        <v>0</v>
      </c>
      <c r="G217" s="82">
        <v>0</v>
      </c>
      <c r="H217" s="83">
        <v>0</v>
      </c>
      <c r="I217" s="83">
        <v>0</v>
      </c>
      <c r="J217" s="83">
        <v>0</v>
      </c>
      <c r="K217" s="84">
        <v>0</v>
      </c>
      <c r="L217" s="83">
        <f t="shared" si="206"/>
        <v>0</v>
      </c>
      <c r="M217" s="83">
        <f t="shared" si="207"/>
        <v>0</v>
      </c>
      <c r="N217" s="83">
        <v>0</v>
      </c>
      <c r="O217" s="83">
        <v>0</v>
      </c>
      <c r="P217" s="83">
        <v>0</v>
      </c>
      <c r="Q217" s="83">
        <v>0</v>
      </c>
      <c r="R217" s="83">
        <v>0</v>
      </c>
      <c r="S217" s="83">
        <v>0</v>
      </c>
      <c r="T217" s="83">
        <v>0</v>
      </c>
      <c r="U217" s="83">
        <v>0</v>
      </c>
      <c r="V217" s="83">
        <v>0</v>
      </c>
      <c r="W217" s="83">
        <v>0</v>
      </c>
      <c r="X217" s="83">
        <v>0</v>
      </c>
      <c r="Y217" s="83">
        <v>0</v>
      </c>
      <c r="Z217" s="83">
        <v>0</v>
      </c>
      <c r="AA217" s="83">
        <v>0</v>
      </c>
      <c r="AB217" s="83">
        <v>0</v>
      </c>
      <c r="AC217" s="83">
        <v>0</v>
      </c>
      <c r="AD217" s="83">
        <v>0</v>
      </c>
      <c r="AE217" s="84">
        <v>0</v>
      </c>
      <c r="AF217" s="83">
        <f t="shared" si="178"/>
        <v>0</v>
      </c>
      <c r="AG217" s="83">
        <f t="shared" si="208"/>
        <v>0</v>
      </c>
      <c r="AH217" s="83">
        <f t="shared" si="209"/>
        <v>0</v>
      </c>
      <c r="AI217" s="84">
        <v>0</v>
      </c>
      <c r="AJ217" s="83">
        <f t="shared" si="166"/>
        <v>0</v>
      </c>
      <c r="AK217" s="83">
        <f t="shared" si="167"/>
        <v>0</v>
      </c>
      <c r="AL217" s="83">
        <f t="shared" si="168"/>
        <v>0</v>
      </c>
      <c r="AM217" s="84">
        <v>0</v>
      </c>
      <c r="AN217" s="83">
        <f t="shared" si="181"/>
        <v>0</v>
      </c>
      <c r="AO217" s="83">
        <f t="shared" si="182"/>
        <v>0</v>
      </c>
      <c r="AP217" s="83">
        <f t="shared" si="183"/>
        <v>0</v>
      </c>
      <c r="AQ217" s="84">
        <v>0</v>
      </c>
      <c r="AR217" s="83">
        <f t="shared" si="169"/>
        <v>0</v>
      </c>
      <c r="AS217" s="83">
        <f t="shared" si="170"/>
        <v>0</v>
      </c>
      <c r="AT217" s="83">
        <f t="shared" si="171"/>
        <v>0</v>
      </c>
      <c r="AU217" s="83">
        <v>0</v>
      </c>
      <c r="AV217" s="83">
        <v>0</v>
      </c>
      <c r="AW217" s="83">
        <v>0</v>
      </c>
      <c r="AX217" s="84">
        <v>0</v>
      </c>
      <c r="AY217" s="83">
        <f t="shared" si="184"/>
        <v>0</v>
      </c>
      <c r="AZ217" s="83">
        <f t="shared" si="185"/>
        <v>0</v>
      </c>
      <c r="BA217" s="83">
        <f t="shared" si="186"/>
        <v>0</v>
      </c>
      <c r="BB217" s="83">
        <v>0</v>
      </c>
      <c r="BC217" s="83">
        <f t="shared" si="187"/>
        <v>0</v>
      </c>
      <c r="BD217" s="83">
        <f t="shared" si="188"/>
        <v>0</v>
      </c>
      <c r="BE217" s="83">
        <f t="shared" si="189"/>
        <v>0</v>
      </c>
      <c r="BF217" s="84">
        <v>0</v>
      </c>
      <c r="BG217" s="83">
        <f t="shared" si="200"/>
        <v>0</v>
      </c>
      <c r="BH217" s="83">
        <f t="shared" si="201"/>
        <v>0</v>
      </c>
      <c r="BI217" s="83">
        <f t="shared" si="202"/>
        <v>0</v>
      </c>
      <c r="BJ217" s="84">
        <v>0</v>
      </c>
      <c r="BK217" s="83">
        <f t="shared" si="203"/>
        <v>0</v>
      </c>
      <c r="BL217" s="83">
        <f t="shared" si="204"/>
        <v>0</v>
      </c>
      <c r="BM217" s="83">
        <f t="shared" si="205"/>
        <v>0</v>
      </c>
      <c r="BN217" s="83">
        <f t="shared" si="190"/>
        <v>0</v>
      </c>
      <c r="BO217" s="83">
        <f t="shared" si="191"/>
        <v>0</v>
      </c>
      <c r="BP217" s="83">
        <f t="shared" si="192"/>
        <v>0</v>
      </c>
      <c r="BQ217" s="83">
        <f t="shared" si="193"/>
        <v>0</v>
      </c>
      <c r="BR217" s="85"/>
      <c r="BS217" s="83">
        <f t="shared" si="194"/>
        <v>0</v>
      </c>
      <c r="BT217" s="83">
        <f t="shared" si="195"/>
        <v>0</v>
      </c>
      <c r="BU217" s="83"/>
      <c r="BV217" s="86">
        <f t="shared" si="196"/>
        <v>0</v>
      </c>
      <c r="BW217" s="86">
        <f t="shared" si="197"/>
        <v>0</v>
      </c>
      <c r="BX217" s="86">
        <f t="shared" si="198"/>
        <v>0</v>
      </c>
      <c r="BY217" s="78"/>
      <c r="BZ217" s="78"/>
      <c r="CA217" s="78"/>
      <c r="CB217" s="78"/>
      <c r="CC217" s="78"/>
      <c r="CD217" s="78"/>
      <c r="CE217" s="78"/>
      <c r="CF217" s="78"/>
      <c r="CG217" s="78"/>
      <c r="CH217" s="78"/>
      <c r="CI217" s="78"/>
      <c r="CJ217" s="78"/>
      <c r="CK217" s="78"/>
      <c r="CL217" s="78"/>
      <c r="CM217" s="78"/>
      <c r="CN217" s="78"/>
      <c r="CO217" s="78"/>
      <c r="CP217" s="78"/>
      <c r="CQ217" s="78"/>
      <c r="CR217" s="78"/>
      <c r="CS217" s="78"/>
      <c r="CT217" s="78"/>
      <c r="CU217" s="78"/>
      <c r="CV217" s="78"/>
      <c r="CW217" s="78"/>
      <c r="CX217" s="78"/>
      <c r="CY217" s="78"/>
      <c r="CZ217" s="78"/>
      <c r="DA217" s="78"/>
      <c r="DB217" s="78"/>
      <c r="DC217" s="78"/>
      <c r="DD217" s="78"/>
      <c r="DE217" s="78"/>
      <c r="DF217" s="78"/>
      <c r="DG217" s="78"/>
      <c r="DH217" s="78"/>
      <c r="DI217" s="78"/>
      <c r="DJ217" s="78"/>
      <c r="DK217" s="78"/>
      <c r="DL217" s="78"/>
      <c r="DM217" s="78"/>
      <c r="DN217" s="78"/>
      <c r="DO217" s="78"/>
      <c r="DP217" s="78"/>
      <c r="DQ217" s="78"/>
      <c r="DR217" s="78"/>
      <c r="DS217" s="78"/>
      <c r="DT217" s="78"/>
      <c r="DU217" s="78"/>
      <c r="DV217" s="78"/>
      <c r="DW217" s="78"/>
      <c r="DX217" s="78"/>
      <c r="DY217" s="78"/>
      <c r="DZ217" s="78"/>
      <c r="EA217" s="78"/>
      <c r="EB217" s="78"/>
      <c r="EC217" s="78"/>
      <c r="ED217" s="78"/>
      <c r="EE217" s="78"/>
      <c r="EF217" s="78"/>
      <c r="EG217" s="78"/>
      <c r="EH217" s="78"/>
      <c r="EI217" s="78"/>
      <c r="EJ217" s="78"/>
    </row>
    <row r="218" spans="1:140" s="79" customFormat="1" x14ac:dyDescent="0.25">
      <c r="A218" s="72"/>
      <c r="B218" s="119">
        <v>215</v>
      </c>
      <c r="C218" s="88" t="s">
        <v>600</v>
      </c>
      <c r="D218" s="88" t="s">
        <v>491</v>
      </c>
      <c r="E218" s="73">
        <v>0</v>
      </c>
      <c r="F218" s="73">
        <v>0.19</v>
      </c>
      <c r="G218" s="73">
        <v>0</v>
      </c>
      <c r="H218" s="74">
        <v>0</v>
      </c>
      <c r="I218" s="74">
        <v>7.48</v>
      </c>
      <c r="J218" s="74">
        <v>0</v>
      </c>
      <c r="K218" s="75">
        <v>0</v>
      </c>
      <c r="L218" s="74">
        <f t="shared" si="206"/>
        <v>0</v>
      </c>
      <c r="M218" s="74">
        <f t="shared" si="207"/>
        <v>0</v>
      </c>
      <c r="N218" s="74">
        <v>0</v>
      </c>
      <c r="O218" s="74">
        <v>0</v>
      </c>
      <c r="P218" s="74">
        <v>0</v>
      </c>
      <c r="Q218" s="74">
        <v>0</v>
      </c>
      <c r="R218" s="74">
        <v>0</v>
      </c>
      <c r="S218" s="74">
        <v>0</v>
      </c>
      <c r="T218" s="74">
        <v>0</v>
      </c>
      <c r="U218" s="74">
        <v>0</v>
      </c>
      <c r="V218" s="74">
        <v>13.86</v>
      </c>
      <c r="W218" s="74">
        <v>3.49</v>
      </c>
      <c r="X218" s="74">
        <v>15.77</v>
      </c>
      <c r="Y218" s="74">
        <v>0</v>
      </c>
      <c r="Z218" s="74">
        <v>0</v>
      </c>
      <c r="AA218" s="74">
        <v>0</v>
      </c>
      <c r="AB218" s="74">
        <v>34</v>
      </c>
      <c r="AC218" s="74">
        <v>0</v>
      </c>
      <c r="AD218" s="74">
        <v>0</v>
      </c>
      <c r="AE218" s="75">
        <v>5.01</v>
      </c>
      <c r="AF218" s="74">
        <f t="shared" si="178"/>
        <v>0</v>
      </c>
      <c r="AG218" s="74">
        <f t="shared" si="208"/>
        <v>0</v>
      </c>
      <c r="AH218" s="74">
        <f t="shared" si="209"/>
        <v>5.01</v>
      </c>
      <c r="AI218" s="75">
        <v>3.84</v>
      </c>
      <c r="AJ218" s="74">
        <f t="shared" si="166"/>
        <v>0</v>
      </c>
      <c r="AK218" s="74">
        <f t="shared" si="167"/>
        <v>2.1120000000000001</v>
      </c>
      <c r="AL218" s="74">
        <f t="shared" si="168"/>
        <v>1.728</v>
      </c>
      <c r="AM218" s="75">
        <v>0.35</v>
      </c>
      <c r="AN218" s="74">
        <f t="shared" si="181"/>
        <v>0</v>
      </c>
      <c r="AO218" s="74">
        <f t="shared" si="182"/>
        <v>0.1925</v>
      </c>
      <c r="AP218" s="74">
        <f t="shared" si="183"/>
        <v>0.1575</v>
      </c>
      <c r="AQ218" s="75">
        <v>0</v>
      </c>
      <c r="AR218" s="74">
        <f t="shared" si="169"/>
        <v>0</v>
      </c>
      <c r="AS218" s="74">
        <f t="shared" si="170"/>
        <v>0</v>
      </c>
      <c r="AT218" s="74">
        <f t="shared" si="171"/>
        <v>0</v>
      </c>
      <c r="AU218" s="74">
        <v>0</v>
      </c>
      <c r="AV218" s="74">
        <v>0</v>
      </c>
      <c r="AW218" s="74">
        <v>0</v>
      </c>
      <c r="AX218" s="75">
        <v>0</v>
      </c>
      <c r="AY218" s="74">
        <f t="shared" si="184"/>
        <v>0</v>
      </c>
      <c r="AZ218" s="74">
        <f t="shared" si="185"/>
        <v>0</v>
      </c>
      <c r="BA218" s="74">
        <f t="shared" si="186"/>
        <v>0</v>
      </c>
      <c r="BB218" s="74">
        <v>0</v>
      </c>
      <c r="BC218" s="74">
        <f t="shared" si="187"/>
        <v>0</v>
      </c>
      <c r="BD218" s="74">
        <f t="shared" si="188"/>
        <v>0</v>
      </c>
      <c r="BE218" s="74">
        <f t="shared" si="189"/>
        <v>0</v>
      </c>
      <c r="BF218" s="75">
        <v>1.9</v>
      </c>
      <c r="BG218" s="74">
        <f t="shared" si="200"/>
        <v>0</v>
      </c>
      <c r="BH218" s="74">
        <f t="shared" si="201"/>
        <v>1.0449999999999999</v>
      </c>
      <c r="BI218" s="74">
        <f t="shared" si="202"/>
        <v>0.85499999999999998</v>
      </c>
      <c r="BJ218" s="75">
        <v>0</v>
      </c>
      <c r="BK218" s="74">
        <f t="shared" si="203"/>
        <v>0</v>
      </c>
      <c r="BL218" s="74">
        <f t="shared" si="204"/>
        <v>0</v>
      </c>
      <c r="BM218" s="74">
        <f t="shared" si="205"/>
        <v>0</v>
      </c>
      <c r="BN218" s="74">
        <f t="shared" si="190"/>
        <v>0</v>
      </c>
      <c r="BO218" s="74">
        <f t="shared" si="191"/>
        <v>70.469499999999996</v>
      </c>
      <c r="BP218" s="74">
        <f t="shared" si="192"/>
        <v>15.420500000000001</v>
      </c>
      <c r="BQ218" s="74">
        <f t="shared" si="193"/>
        <v>85.89</v>
      </c>
      <c r="BR218" s="76"/>
      <c r="BS218" s="74">
        <f t="shared" si="194"/>
        <v>85.890000000000015</v>
      </c>
      <c r="BT218" s="74">
        <f t="shared" si="195"/>
        <v>0</v>
      </c>
      <c r="BU218" s="74"/>
      <c r="BV218" s="77">
        <f t="shared" si="196"/>
        <v>0</v>
      </c>
      <c r="BW218" s="77">
        <f t="shared" si="197"/>
        <v>0.82046221911747574</v>
      </c>
      <c r="BX218" s="77">
        <f t="shared" si="198"/>
        <v>0.17953778088252417</v>
      </c>
      <c r="BY218" s="78"/>
      <c r="BZ218" s="78"/>
      <c r="CA218" s="78"/>
      <c r="CB218" s="78"/>
      <c r="CC218" s="78"/>
      <c r="CD218" s="78"/>
      <c r="CE218" s="78"/>
      <c r="CF218" s="78"/>
      <c r="CG218" s="78"/>
      <c r="CH218" s="78"/>
      <c r="CI218" s="78"/>
      <c r="CJ218" s="78"/>
      <c r="CK218" s="78"/>
      <c r="CL218" s="78"/>
      <c r="CM218" s="78"/>
      <c r="CN218" s="78"/>
      <c r="CO218" s="78"/>
      <c r="CP218" s="78"/>
      <c r="CQ218" s="78"/>
      <c r="CR218" s="78"/>
      <c r="CS218" s="78"/>
      <c r="CT218" s="78"/>
      <c r="CU218" s="78"/>
      <c r="CV218" s="78"/>
      <c r="CW218" s="78"/>
      <c r="CX218" s="78"/>
      <c r="CY218" s="78"/>
      <c r="CZ218" s="78"/>
      <c r="DA218" s="78"/>
      <c r="DB218" s="78"/>
      <c r="DC218" s="78"/>
      <c r="DD218" s="78"/>
      <c r="DE218" s="78"/>
      <c r="DF218" s="78"/>
      <c r="DG218" s="78"/>
      <c r="DH218" s="78"/>
      <c r="DI218" s="78"/>
      <c r="DJ218" s="78"/>
      <c r="DK218" s="78"/>
      <c r="DL218" s="78"/>
      <c r="DM218" s="78"/>
      <c r="DN218" s="78"/>
      <c r="DO218" s="78"/>
      <c r="DP218" s="78"/>
      <c r="DQ218" s="78"/>
      <c r="DR218" s="78"/>
      <c r="DS218" s="78"/>
      <c r="DT218" s="78"/>
      <c r="DU218" s="78"/>
      <c r="DV218" s="78"/>
      <c r="DW218" s="78"/>
      <c r="DX218" s="78"/>
      <c r="DY218" s="78"/>
      <c r="DZ218" s="78"/>
      <c r="EA218" s="78"/>
      <c r="EB218" s="78"/>
      <c r="EC218" s="78"/>
      <c r="ED218" s="78"/>
      <c r="EE218" s="78"/>
      <c r="EF218" s="78"/>
      <c r="EG218" s="78"/>
      <c r="EH218" s="78"/>
      <c r="EI218" s="78"/>
      <c r="EJ218" s="78"/>
    </row>
    <row r="219" spans="1:140" x14ac:dyDescent="0.25">
      <c r="A219" s="87"/>
      <c r="B219" s="119">
        <v>216</v>
      </c>
      <c r="C219" s="88" t="s">
        <v>422</v>
      </c>
      <c r="D219" s="88" t="s">
        <v>423</v>
      </c>
      <c r="E219" s="73">
        <v>0</v>
      </c>
      <c r="F219" s="73">
        <v>0</v>
      </c>
      <c r="G219" s="73">
        <v>0</v>
      </c>
      <c r="H219" s="74">
        <v>0</v>
      </c>
      <c r="I219" s="74">
        <v>0</v>
      </c>
      <c r="J219" s="74">
        <v>0</v>
      </c>
      <c r="K219" s="75">
        <v>0</v>
      </c>
      <c r="L219" s="74">
        <f t="shared" si="206"/>
        <v>0</v>
      </c>
      <c r="M219" s="74">
        <f t="shared" si="207"/>
        <v>0</v>
      </c>
      <c r="N219" s="74">
        <v>0</v>
      </c>
      <c r="O219" s="74">
        <v>0</v>
      </c>
      <c r="P219" s="74">
        <v>0</v>
      </c>
      <c r="Q219" s="74">
        <v>0</v>
      </c>
      <c r="R219" s="74">
        <v>0</v>
      </c>
      <c r="S219" s="74">
        <v>2.0699999999999998</v>
      </c>
      <c r="T219" s="74">
        <v>0</v>
      </c>
      <c r="U219" s="74">
        <v>0</v>
      </c>
      <c r="V219" s="74">
        <v>0.13</v>
      </c>
      <c r="W219" s="74">
        <v>0</v>
      </c>
      <c r="X219" s="74">
        <v>3.61</v>
      </c>
      <c r="Y219" s="74">
        <v>0</v>
      </c>
      <c r="Z219" s="74">
        <v>0</v>
      </c>
      <c r="AA219" s="74">
        <v>0</v>
      </c>
      <c r="AB219" s="74">
        <v>0</v>
      </c>
      <c r="AC219" s="74">
        <v>0</v>
      </c>
      <c r="AD219" s="74">
        <v>0</v>
      </c>
      <c r="AE219" s="75">
        <v>0</v>
      </c>
      <c r="AF219" s="74">
        <f t="shared" si="178"/>
        <v>0</v>
      </c>
      <c r="AG219" s="74">
        <f t="shared" si="208"/>
        <v>0</v>
      </c>
      <c r="AH219" s="74">
        <f t="shared" si="209"/>
        <v>0</v>
      </c>
      <c r="AI219" s="75">
        <v>0</v>
      </c>
      <c r="AJ219" s="74">
        <f t="shared" si="166"/>
        <v>0</v>
      </c>
      <c r="AK219" s="74">
        <f t="shared" si="167"/>
        <v>0</v>
      </c>
      <c r="AL219" s="74">
        <f t="shared" si="168"/>
        <v>0</v>
      </c>
      <c r="AM219" s="75">
        <v>0</v>
      </c>
      <c r="AN219" s="74">
        <f t="shared" si="181"/>
        <v>0</v>
      </c>
      <c r="AO219" s="74">
        <f t="shared" si="182"/>
        <v>0</v>
      </c>
      <c r="AP219" s="74">
        <f t="shared" si="183"/>
        <v>0</v>
      </c>
      <c r="AQ219" s="75">
        <v>0</v>
      </c>
      <c r="AR219" s="74">
        <f t="shared" si="169"/>
        <v>0</v>
      </c>
      <c r="AS219" s="74">
        <f t="shared" si="170"/>
        <v>0</v>
      </c>
      <c r="AT219" s="74">
        <f t="shared" si="171"/>
        <v>0</v>
      </c>
      <c r="AU219" s="74">
        <v>0</v>
      </c>
      <c r="AV219" s="74">
        <v>0</v>
      </c>
      <c r="AW219" s="74">
        <v>0</v>
      </c>
      <c r="AX219" s="75">
        <v>0</v>
      </c>
      <c r="AY219" s="74">
        <f t="shared" si="184"/>
        <v>0</v>
      </c>
      <c r="AZ219" s="74">
        <f t="shared" si="185"/>
        <v>0</v>
      </c>
      <c r="BA219" s="74">
        <f t="shared" si="186"/>
        <v>0</v>
      </c>
      <c r="BB219" s="74">
        <v>0</v>
      </c>
      <c r="BC219" s="74">
        <f t="shared" si="187"/>
        <v>0</v>
      </c>
      <c r="BD219" s="74">
        <f t="shared" si="188"/>
        <v>0</v>
      </c>
      <c r="BE219" s="74">
        <f t="shared" si="189"/>
        <v>0</v>
      </c>
      <c r="BF219" s="75">
        <v>0.09</v>
      </c>
      <c r="BG219" s="74">
        <f t="shared" si="200"/>
        <v>0</v>
      </c>
      <c r="BH219" s="74">
        <f t="shared" si="201"/>
        <v>4.9500000000000002E-2</v>
      </c>
      <c r="BI219" s="74">
        <f t="shared" si="202"/>
        <v>4.0500000000000001E-2</v>
      </c>
      <c r="BJ219" s="75">
        <v>0</v>
      </c>
      <c r="BK219" s="74">
        <f t="shared" si="203"/>
        <v>0</v>
      </c>
      <c r="BL219" s="74">
        <f t="shared" si="204"/>
        <v>0</v>
      </c>
      <c r="BM219" s="74">
        <f t="shared" si="205"/>
        <v>0</v>
      </c>
      <c r="BN219" s="74">
        <f t="shared" si="190"/>
        <v>0</v>
      </c>
      <c r="BO219" s="74">
        <f t="shared" si="191"/>
        <v>5.8594999999999997</v>
      </c>
      <c r="BP219" s="74">
        <f t="shared" si="192"/>
        <v>4.0500000000000001E-2</v>
      </c>
      <c r="BQ219" s="74">
        <f t="shared" si="193"/>
        <v>5.8999999999999995</v>
      </c>
      <c r="BS219" s="74">
        <f t="shared" si="194"/>
        <v>5.8999999999999995</v>
      </c>
      <c r="BT219" s="74">
        <f t="shared" si="195"/>
        <v>0</v>
      </c>
      <c r="BU219" s="74"/>
      <c r="BV219" s="77">
        <f t="shared" si="196"/>
        <v>0</v>
      </c>
      <c r="BW219" s="77">
        <f t="shared" si="197"/>
        <v>0.99313559322033906</v>
      </c>
      <c r="BX219" s="77">
        <f t="shared" si="198"/>
        <v>6.864406779661018E-3</v>
      </c>
      <c r="BY219" s="78"/>
      <c r="BZ219" s="78"/>
      <c r="CA219" s="78"/>
      <c r="CB219" s="78"/>
      <c r="CC219" s="78"/>
      <c r="CD219" s="78"/>
      <c r="CE219" s="78"/>
      <c r="CF219" s="78"/>
      <c r="CG219" s="78"/>
      <c r="CH219" s="78"/>
      <c r="CI219" s="78"/>
      <c r="CJ219" s="78"/>
      <c r="CK219" s="78"/>
      <c r="CL219" s="78"/>
      <c r="CM219" s="78"/>
      <c r="CN219" s="78"/>
      <c r="CO219" s="78"/>
      <c r="CP219" s="78"/>
      <c r="CQ219" s="78"/>
      <c r="CR219" s="78"/>
      <c r="CS219" s="78"/>
      <c r="CT219" s="78"/>
      <c r="CU219" s="78"/>
      <c r="CV219" s="78"/>
      <c r="CW219" s="78"/>
      <c r="CX219" s="78"/>
      <c r="CY219" s="78"/>
      <c r="CZ219" s="78"/>
      <c r="DA219" s="78"/>
      <c r="DB219" s="78"/>
      <c r="DC219" s="78"/>
      <c r="DD219" s="78"/>
      <c r="DE219" s="78"/>
      <c r="DF219" s="78"/>
      <c r="DG219" s="78"/>
      <c r="DH219" s="78"/>
      <c r="DI219" s="78"/>
      <c r="DJ219" s="78"/>
      <c r="DK219" s="78"/>
      <c r="DL219" s="78"/>
      <c r="DM219" s="78"/>
      <c r="DN219" s="78"/>
      <c r="DO219" s="78"/>
      <c r="DP219" s="78"/>
      <c r="DQ219" s="78"/>
      <c r="DR219" s="78"/>
      <c r="DS219" s="78"/>
      <c r="DT219" s="78"/>
      <c r="DU219" s="78"/>
      <c r="DV219" s="78"/>
      <c r="DW219" s="78"/>
      <c r="DX219" s="78"/>
      <c r="DY219" s="78"/>
      <c r="DZ219" s="78"/>
      <c r="EA219" s="78"/>
      <c r="EB219" s="78"/>
      <c r="EC219" s="78"/>
      <c r="ED219" s="78"/>
      <c r="EE219" s="78"/>
      <c r="EF219" s="78"/>
      <c r="EG219" s="78"/>
      <c r="EH219" s="78"/>
      <c r="EI219" s="78"/>
      <c r="EJ219" s="78"/>
    </row>
    <row r="220" spans="1:140" x14ac:dyDescent="0.25">
      <c r="A220" s="87"/>
      <c r="B220" s="119">
        <v>217</v>
      </c>
      <c r="C220" s="88" t="s">
        <v>397</v>
      </c>
      <c r="D220" s="88" t="s">
        <v>98</v>
      </c>
      <c r="E220" s="73">
        <v>0</v>
      </c>
      <c r="F220" s="73">
        <v>3.21</v>
      </c>
      <c r="G220" s="73">
        <v>2.5499999999999998</v>
      </c>
      <c r="H220" s="74">
        <v>0</v>
      </c>
      <c r="I220" s="74">
        <v>0</v>
      </c>
      <c r="J220" s="74">
        <v>0</v>
      </c>
      <c r="K220" s="75">
        <v>0</v>
      </c>
      <c r="L220" s="74">
        <f t="shared" si="206"/>
        <v>0</v>
      </c>
      <c r="M220" s="74">
        <f t="shared" si="207"/>
        <v>0</v>
      </c>
      <c r="N220" s="74">
        <v>0</v>
      </c>
      <c r="O220" s="74">
        <v>0</v>
      </c>
      <c r="P220" s="74">
        <v>1.9</v>
      </c>
      <c r="Q220" s="74">
        <v>40</v>
      </c>
      <c r="R220" s="74">
        <v>44</v>
      </c>
      <c r="S220" s="74">
        <v>0</v>
      </c>
      <c r="T220" s="74">
        <v>0</v>
      </c>
      <c r="U220" s="74">
        <v>0</v>
      </c>
      <c r="V220" s="74">
        <v>0</v>
      </c>
      <c r="W220" s="74">
        <v>0</v>
      </c>
      <c r="X220" s="74">
        <v>0</v>
      </c>
      <c r="Y220" s="74">
        <v>0</v>
      </c>
      <c r="Z220" s="74">
        <v>0</v>
      </c>
      <c r="AA220" s="74">
        <v>0</v>
      </c>
      <c r="AB220" s="74">
        <v>1.8</v>
      </c>
      <c r="AC220" s="74">
        <v>0</v>
      </c>
      <c r="AD220" s="74">
        <v>0</v>
      </c>
      <c r="AE220" s="75">
        <v>0</v>
      </c>
      <c r="AF220" s="74">
        <f t="shared" si="178"/>
        <v>0</v>
      </c>
      <c r="AG220" s="74">
        <f t="shared" si="208"/>
        <v>0</v>
      </c>
      <c r="AH220" s="74">
        <f t="shared" si="209"/>
        <v>0</v>
      </c>
      <c r="AI220" s="75">
        <v>0</v>
      </c>
      <c r="AJ220" s="74">
        <f t="shared" si="166"/>
        <v>0</v>
      </c>
      <c r="AK220" s="74">
        <f t="shared" si="167"/>
        <v>0</v>
      </c>
      <c r="AL220" s="74">
        <f t="shared" si="168"/>
        <v>0</v>
      </c>
      <c r="AM220" s="75">
        <v>0</v>
      </c>
      <c r="AN220" s="74">
        <f t="shared" si="181"/>
        <v>0</v>
      </c>
      <c r="AO220" s="74">
        <f t="shared" si="182"/>
        <v>0</v>
      </c>
      <c r="AP220" s="74">
        <f t="shared" si="183"/>
        <v>0</v>
      </c>
      <c r="AQ220" s="75">
        <v>0</v>
      </c>
      <c r="AR220" s="74">
        <f t="shared" si="169"/>
        <v>0</v>
      </c>
      <c r="AS220" s="74">
        <f t="shared" si="170"/>
        <v>0</v>
      </c>
      <c r="AT220" s="74">
        <f t="shared" si="171"/>
        <v>0</v>
      </c>
      <c r="AU220" s="74">
        <v>0</v>
      </c>
      <c r="AV220" s="74">
        <v>0</v>
      </c>
      <c r="AW220" s="74">
        <v>0</v>
      </c>
      <c r="AX220" s="75">
        <v>0</v>
      </c>
      <c r="AY220" s="74">
        <f t="shared" si="184"/>
        <v>0</v>
      </c>
      <c r="AZ220" s="74">
        <f t="shared" si="185"/>
        <v>0</v>
      </c>
      <c r="BA220" s="74">
        <f t="shared" si="186"/>
        <v>0</v>
      </c>
      <c r="BB220" s="74">
        <v>0</v>
      </c>
      <c r="BC220" s="74">
        <f t="shared" si="187"/>
        <v>0</v>
      </c>
      <c r="BD220" s="74">
        <f t="shared" si="188"/>
        <v>0</v>
      </c>
      <c r="BE220" s="74">
        <f t="shared" si="189"/>
        <v>0</v>
      </c>
      <c r="BF220" s="75">
        <v>1.97</v>
      </c>
      <c r="BG220" s="74">
        <f t="shared" si="200"/>
        <v>0</v>
      </c>
      <c r="BH220" s="74">
        <f t="shared" si="201"/>
        <v>1.0835000000000001</v>
      </c>
      <c r="BI220" s="74">
        <f t="shared" si="202"/>
        <v>0.88649999999999995</v>
      </c>
      <c r="BJ220" s="75">
        <v>0</v>
      </c>
      <c r="BK220" s="74">
        <f t="shared" si="203"/>
        <v>0</v>
      </c>
      <c r="BL220" s="74">
        <f t="shared" si="204"/>
        <v>0</v>
      </c>
      <c r="BM220" s="74">
        <f t="shared" si="205"/>
        <v>0</v>
      </c>
      <c r="BN220" s="74">
        <f t="shared" si="190"/>
        <v>0</v>
      </c>
      <c r="BO220" s="74">
        <f t="shared" si="191"/>
        <v>88.783500000000004</v>
      </c>
      <c r="BP220" s="74">
        <f t="shared" si="192"/>
        <v>6.6464999999999996</v>
      </c>
      <c r="BQ220" s="74">
        <f t="shared" si="193"/>
        <v>95.43</v>
      </c>
      <c r="BS220" s="74">
        <f t="shared" si="194"/>
        <v>95.43</v>
      </c>
      <c r="BT220" s="74">
        <f t="shared" si="195"/>
        <v>0</v>
      </c>
      <c r="BU220" s="74"/>
      <c r="BV220" s="77">
        <f t="shared" si="196"/>
        <v>0</v>
      </c>
      <c r="BW220" s="77">
        <f t="shared" si="197"/>
        <v>0.93035209053756673</v>
      </c>
      <c r="BX220" s="77">
        <f t="shared" si="198"/>
        <v>6.9647909462433183E-2</v>
      </c>
      <c r="BY220" s="78"/>
      <c r="BZ220" s="78"/>
      <c r="CA220" s="78"/>
      <c r="CB220" s="78"/>
      <c r="CC220" s="78"/>
      <c r="CD220" s="78"/>
      <c r="CE220" s="78"/>
      <c r="CF220" s="78"/>
      <c r="CG220" s="78"/>
      <c r="CH220" s="78"/>
      <c r="CI220" s="78"/>
      <c r="CJ220" s="78"/>
      <c r="CK220" s="78"/>
      <c r="CL220" s="78"/>
      <c r="CM220" s="78"/>
      <c r="CN220" s="78"/>
      <c r="CO220" s="78"/>
      <c r="CP220" s="78"/>
      <c r="CQ220" s="78"/>
      <c r="CR220" s="78"/>
      <c r="CS220" s="78"/>
      <c r="CT220" s="78"/>
      <c r="CU220" s="78"/>
      <c r="CV220" s="78"/>
      <c r="CW220" s="78"/>
      <c r="CX220" s="78"/>
      <c r="CY220" s="78"/>
      <c r="CZ220" s="78"/>
      <c r="DA220" s="78"/>
      <c r="DB220" s="78"/>
      <c r="DC220" s="78"/>
      <c r="DD220" s="78"/>
      <c r="DE220" s="78"/>
      <c r="DF220" s="78"/>
      <c r="DG220" s="78"/>
      <c r="DH220" s="78"/>
      <c r="DI220" s="78"/>
      <c r="DJ220" s="78"/>
      <c r="DK220" s="78"/>
      <c r="DL220" s="78"/>
      <c r="DM220" s="78"/>
      <c r="DN220" s="78"/>
      <c r="DO220" s="78"/>
      <c r="DP220" s="78"/>
      <c r="DQ220" s="78"/>
      <c r="DR220" s="78"/>
      <c r="DS220" s="78"/>
      <c r="DT220" s="78"/>
      <c r="DU220" s="78"/>
      <c r="DV220" s="78"/>
      <c r="DW220" s="78"/>
      <c r="DX220" s="78"/>
      <c r="DY220" s="78"/>
      <c r="DZ220" s="78"/>
      <c r="EA220" s="78"/>
      <c r="EB220" s="78"/>
      <c r="EC220" s="78"/>
      <c r="ED220" s="78"/>
      <c r="EE220" s="78"/>
      <c r="EF220" s="78"/>
      <c r="EG220" s="78"/>
      <c r="EH220" s="78"/>
      <c r="EI220" s="78"/>
      <c r="EJ220" s="78"/>
    </row>
    <row r="221" spans="1:140" x14ac:dyDescent="0.25">
      <c r="A221" s="72"/>
      <c r="B221" s="119">
        <v>218</v>
      </c>
      <c r="C221" s="88" t="s">
        <v>643</v>
      </c>
      <c r="D221" s="88" t="s">
        <v>309</v>
      </c>
      <c r="E221" s="73">
        <v>0</v>
      </c>
      <c r="F221" s="73">
        <v>0</v>
      </c>
      <c r="G221" s="73">
        <v>0</v>
      </c>
      <c r="H221" s="74">
        <v>0</v>
      </c>
      <c r="I221" s="74">
        <v>0</v>
      </c>
      <c r="J221" s="74">
        <v>1.91</v>
      </c>
      <c r="K221" s="75">
        <v>0</v>
      </c>
      <c r="L221" s="74">
        <f t="shared" si="206"/>
        <v>0</v>
      </c>
      <c r="M221" s="74">
        <f t="shared" si="207"/>
        <v>0</v>
      </c>
      <c r="N221" s="74">
        <v>0</v>
      </c>
      <c r="O221" s="74">
        <v>0</v>
      </c>
      <c r="P221" s="74">
        <v>0</v>
      </c>
      <c r="Q221" s="74">
        <v>0</v>
      </c>
      <c r="R221" s="74">
        <v>0</v>
      </c>
      <c r="S221" s="74">
        <v>0</v>
      </c>
      <c r="T221" s="74">
        <v>0</v>
      </c>
      <c r="U221" s="74">
        <v>0</v>
      </c>
      <c r="V221" s="74">
        <v>0</v>
      </c>
      <c r="W221" s="74">
        <v>0</v>
      </c>
      <c r="X221" s="74">
        <v>0</v>
      </c>
      <c r="Y221" s="74">
        <v>0</v>
      </c>
      <c r="Z221" s="74">
        <v>0</v>
      </c>
      <c r="AA221" s="74">
        <v>0</v>
      </c>
      <c r="AB221" s="74">
        <v>0</v>
      </c>
      <c r="AC221" s="74">
        <v>0</v>
      </c>
      <c r="AD221" s="74">
        <v>0</v>
      </c>
      <c r="AE221" s="75">
        <v>0</v>
      </c>
      <c r="AF221" s="74">
        <f t="shared" si="178"/>
        <v>0</v>
      </c>
      <c r="AG221" s="74">
        <f t="shared" si="208"/>
        <v>0</v>
      </c>
      <c r="AH221" s="74">
        <f t="shared" si="209"/>
        <v>0</v>
      </c>
      <c r="AI221" s="75">
        <v>0</v>
      </c>
      <c r="AJ221" s="74">
        <f t="shared" si="166"/>
        <v>0</v>
      </c>
      <c r="AK221" s="74">
        <f t="shared" si="167"/>
        <v>0</v>
      </c>
      <c r="AL221" s="74">
        <f t="shared" si="168"/>
        <v>0</v>
      </c>
      <c r="AM221" s="75">
        <v>0</v>
      </c>
      <c r="AN221" s="74">
        <f t="shared" si="181"/>
        <v>0</v>
      </c>
      <c r="AO221" s="74">
        <f t="shared" si="182"/>
        <v>0</v>
      </c>
      <c r="AP221" s="74">
        <f t="shared" si="183"/>
        <v>0</v>
      </c>
      <c r="AQ221" s="75">
        <v>0</v>
      </c>
      <c r="AR221" s="74">
        <f t="shared" si="169"/>
        <v>0</v>
      </c>
      <c r="AS221" s="74">
        <f t="shared" si="170"/>
        <v>0</v>
      </c>
      <c r="AT221" s="74">
        <f t="shared" si="171"/>
        <v>0</v>
      </c>
      <c r="AU221" s="74">
        <v>0</v>
      </c>
      <c r="AV221" s="74">
        <v>0</v>
      </c>
      <c r="AW221" s="74">
        <v>14.141176470588235</v>
      </c>
      <c r="AX221" s="75">
        <v>0</v>
      </c>
      <c r="AY221" s="74">
        <f t="shared" si="184"/>
        <v>0</v>
      </c>
      <c r="AZ221" s="74">
        <f t="shared" si="185"/>
        <v>0</v>
      </c>
      <c r="BA221" s="74">
        <f t="shared" si="186"/>
        <v>0</v>
      </c>
      <c r="BB221" s="74">
        <v>0</v>
      </c>
      <c r="BC221" s="74">
        <f t="shared" si="187"/>
        <v>0</v>
      </c>
      <c r="BD221" s="74">
        <f t="shared" si="188"/>
        <v>0</v>
      </c>
      <c r="BE221" s="74">
        <f t="shared" si="189"/>
        <v>0</v>
      </c>
      <c r="BF221" s="75">
        <v>0.17</v>
      </c>
      <c r="BG221" s="74">
        <f t="shared" si="200"/>
        <v>0</v>
      </c>
      <c r="BH221" s="74">
        <f t="shared" si="201"/>
        <v>9.3500000000000014E-2</v>
      </c>
      <c r="BI221" s="74">
        <f t="shared" si="202"/>
        <v>7.6500000000000012E-2</v>
      </c>
      <c r="BJ221" s="75">
        <v>0</v>
      </c>
      <c r="BK221" s="74">
        <f t="shared" si="203"/>
        <v>0</v>
      </c>
      <c r="BL221" s="74">
        <f t="shared" si="204"/>
        <v>0</v>
      </c>
      <c r="BM221" s="74">
        <f t="shared" si="205"/>
        <v>0</v>
      </c>
      <c r="BN221" s="74">
        <f t="shared" si="190"/>
        <v>0</v>
      </c>
      <c r="BO221" s="74">
        <f t="shared" si="191"/>
        <v>14.234676470588235</v>
      </c>
      <c r="BP221" s="74">
        <f t="shared" si="192"/>
        <v>1.9864999999999999</v>
      </c>
      <c r="BQ221" s="74">
        <f t="shared" si="193"/>
        <v>16.221176470588237</v>
      </c>
      <c r="BS221" s="74">
        <f t="shared" si="194"/>
        <v>16.221176470588237</v>
      </c>
      <c r="BT221" s="74">
        <f t="shared" si="195"/>
        <v>0</v>
      </c>
      <c r="BU221" s="74"/>
      <c r="BV221" s="77">
        <f t="shared" si="196"/>
        <v>0</v>
      </c>
      <c r="BW221" s="77">
        <f t="shared" si="197"/>
        <v>0.87753662605163907</v>
      </c>
      <c r="BX221" s="77">
        <f t="shared" si="198"/>
        <v>0.12246337394836088</v>
      </c>
      <c r="BY221" s="78"/>
      <c r="BZ221" s="78"/>
      <c r="CA221" s="78"/>
      <c r="CB221" s="78"/>
      <c r="CC221" s="78"/>
      <c r="CD221" s="78"/>
      <c r="CE221" s="78"/>
      <c r="CF221" s="78"/>
      <c r="CG221" s="78"/>
      <c r="CH221" s="78"/>
      <c r="CI221" s="78"/>
      <c r="CJ221" s="78"/>
      <c r="CK221" s="78"/>
      <c r="CL221" s="78"/>
      <c r="CM221" s="78"/>
      <c r="CN221" s="78"/>
      <c r="CO221" s="78"/>
      <c r="CP221" s="78"/>
      <c r="CQ221" s="78"/>
      <c r="CR221" s="78"/>
      <c r="CS221" s="78"/>
      <c r="CT221" s="78"/>
      <c r="CU221" s="78"/>
      <c r="CV221" s="78"/>
      <c r="CW221" s="78"/>
      <c r="CX221" s="78"/>
      <c r="CY221" s="78"/>
      <c r="CZ221" s="78"/>
      <c r="DA221" s="78"/>
      <c r="DB221" s="78"/>
      <c r="DC221" s="78"/>
      <c r="DD221" s="78"/>
      <c r="DE221" s="78"/>
      <c r="DF221" s="78"/>
      <c r="DG221" s="78"/>
      <c r="DH221" s="78"/>
      <c r="DI221" s="78"/>
      <c r="DJ221" s="78"/>
      <c r="DK221" s="78"/>
      <c r="DL221" s="78"/>
      <c r="DM221" s="78"/>
      <c r="DN221" s="78"/>
      <c r="DO221" s="78"/>
      <c r="DP221" s="78"/>
      <c r="DQ221" s="78"/>
      <c r="DR221" s="78"/>
      <c r="DS221" s="78"/>
      <c r="DT221" s="78"/>
      <c r="DU221" s="78"/>
      <c r="DV221" s="78"/>
      <c r="DW221" s="78"/>
      <c r="DX221" s="78"/>
      <c r="DY221" s="78"/>
      <c r="DZ221" s="78"/>
      <c r="EA221" s="78"/>
      <c r="EB221" s="78"/>
      <c r="EC221" s="78"/>
      <c r="ED221" s="78"/>
      <c r="EE221" s="78"/>
      <c r="EF221" s="78"/>
      <c r="EG221" s="78"/>
      <c r="EH221" s="78"/>
      <c r="EI221" s="78"/>
      <c r="EJ221" s="78"/>
    </row>
    <row r="222" spans="1:140" x14ac:dyDescent="0.25">
      <c r="A222" s="87"/>
      <c r="B222" s="89">
        <v>219</v>
      </c>
      <c r="C222" s="90" t="s">
        <v>695</v>
      </c>
      <c r="D222" s="90" t="s">
        <v>490</v>
      </c>
      <c r="E222" s="91">
        <v>0</v>
      </c>
      <c r="F222" s="91">
        <v>0.44</v>
      </c>
      <c r="G222" s="91">
        <v>0</v>
      </c>
      <c r="H222" s="92">
        <v>0</v>
      </c>
      <c r="I222" s="92">
        <v>266</v>
      </c>
      <c r="J222" s="92">
        <v>0</v>
      </c>
      <c r="K222" s="93">
        <v>0</v>
      </c>
      <c r="L222" s="92">
        <f t="shared" si="206"/>
        <v>0</v>
      </c>
      <c r="M222" s="92">
        <f t="shared" si="207"/>
        <v>0</v>
      </c>
      <c r="N222" s="92">
        <v>4.2300000000000004</v>
      </c>
      <c r="O222" s="92">
        <v>104</v>
      </c>
      <c r="P222" s="92">
        <v>0</v>
      </c>
      <c r="Q222" s="92">
        <v>0</v>
      </c>
      <c r="R222" s="92">
        <v>0</v>
      </c>
      <c r="S222" s="92">
        <v>0</v>
      </c>
      <c r="T222" s="92">
        <v>0</v>
      </c>
      <c r="U222" s="92">
        <v>0</v>
      </c>
      <c r="V222" s="92">
        <v>277</v>
      </c>
      <c r="W222" s="92">
        <v>32</v>
      </c>
      <c r="X222" s="92">
        <v>0</v>
      </c>
      <c r="Y222" s="92">
        <v>0</v>
      </c>
      <c r="Z222" s="92">
        <v>0</v>
      </c>
      <c r="AA222" s="92">
        <v>0</v>
      </c>
      <c r="AB222" s="92">
        <v>0</v>
      </c>
      <c r="AC222" s="92">
        <v>0</v>
      </c>
      <c r="AD222" s="92">
        <v>0</v>
      </c>
      <c r="AE222" s="93">
        <v>0</v>
      </c>
      <c r="AF222" s="92">
        <f t="shared" si="178"/>
        <v>0</v>
      </c>
      <c r="AG222" s="92">
        <f t="shared" si="208"/>
        <v>0</v>
      </c>
      <c r="AH222" s="92">
        <f t="shared" si="209"/>
        <v>0</v>
      </c>
      <c r="AI222" s="93">
        <v>339</v>
      </c>
      <c r="AJ222" s="92">
        <f t="shared" si="166"/>
        <v>0</v>
      </c>
      <c r="AK222" s="92">
        <f t="shared" si="167"/>
        <v>186.45000000000002</v>
      </c>
      <c r="AL222" s="92">
        <f t="shared" si="168"/>
        <v>152.55000000000001</v>
      </c>
      <c r="AM222" s="93">
        <v>0</v>
      </c>
      <c r="AN222" s="92">
        <f t="shared" si="181"/>
        <v>0</v>
      </c>
      <c r="AO222" s="92">
        <f t="shared" si="182"/>
        <v>0</v>
      </c>
      <c r="AP222" s="92">
        <f t="shared" si="183"/>
        <v>0</v>
      </c>
      <c r="AQ222" s="93">
        <v>91</v>
      </c>
      <c r="AR222" s="92">
        <f t="shared" si="169"/>
        <v>45.5</v>
      </c>
      <c r="AS222" s="92">
        <f t="shared" si="170"/>
        <v>22.75</v>
      </c>
      <c r="AT222" s="92">
        <f t="shared" si="171"/>
        <v>22.75</v>
      </c>
      <c r="AU222" s="92">
        <v>0</v>
      </c>
      <c r="AV222" s="92">
        <v>0</v>
      </c>
      <c r="AW222" s="92">
        <v>34.858823529411765</v>
      </c>
      <c r="AX222" s="93">
        <v>0</v>
      </c>
      <c r="AY222" s="92">
        <f t="shared" si="184"/>
        <v>0</v>
      </c>
      <c r="AZ222" s="92">
        <f t="shared" si="185"/>
        <v>0</v>
      </c>
      <c r="BA222" s="92">
        <f t="shared" si="186"/>
        <v>0</v>
      </c>
      <c r="BB222" s="92">
        <v>0</v>
      </c>
      <c r="BC222" s="74">
        <f t="shared" si="187"/>
        <v>0</v>
      </c>
      <c r="BD222" s="74">
        <f t="shared" si="188"/>
        <v>0</v>
      </c>
      <c r="BE222" s="74">
        <f t="shared" si="189"/>
        <v>0</v>
      </c>
      <c r="BF222" s="93">
        <v>27</v>
      </c>
      <c r="BG222" s="92">
        <f t="shared" si="200"/>
        <v>0</v>
      </c>
      <c r="BH222" s="92">
        <f t="shared" si="201"/>
        <v>14.850000000000001</v>
      </c>
      <c r="BI222" s="92">
        <f t="shared" si="202"/>
        <v>12.15</v>
      </c>
      <c r="BJ222" s="93">
        <v>0</v>
      </c>
      <c r="BK222" s="92">
        <f t="shared" si="203"/>
        <v>0</v>
      </c>
      <c r="BL222" s="92">
        <f t="shared" si="204"/>
        <v>0</v>
      </c>
      <c r="BM222" s="92">
        <f t="shared" si="205"/>
        <v>0</v>
      </c>
      <c r="BN222" s="74">
        <f t="shared" si="190"/>
        <v>45.5</v>
      </c>
      <c r="BO222" s="74">
        <f t="shared" si="191"/>
        <v>671.90882352941185</v>
      </c>
      <c r="BP222" s="74">
        <f t="shared" si="192"/>
        <v>458.12</v>
      </c>
      <c r="BQ222" s="92">
        <f t="shared" si="193"/>
        <v>1175.528823529412</v>
      </c>
      <c r="BR222" s="94"/>
      <c r="BS222" s="92">
        <f t="shared" si="194"/>
        <v>1175.5288235294117</v>
      </c>
      <c r="BT222" s="92">
        <f t="shared" si="195"/>
        <v>0</v>
      </c>
      <c r="BU222" s="92"/>
      <c r="BV222" s="95">
        <f t="shared" si="196"/>
        <v>3.8705984140304309E-2</v>
      </c>
      <c r="BW222" s="95">
        <f t="shared" si="197"/>
        <v>0.57158004982988875</v>
      </c>
      <c r="BX222" s="95">
        <f t="shared" si="198"/>
        <v>0.38971396602980679</v>
      </c>
      <c r="BY222" s="78"/>
      <c r="BZ222" s="78"/>
      <c r="CA222" s="78"/>
      <c r="CB222" s="78"/>
      <c r="CC222" s="78"/>
      <c r="CD222" s="78"/>
      <c r="CE222" s="78"/>
      <c r="CF222" s="78"/>
      <c r="CG222" s="78"/>
      <c r="CH222" s="78"/>
      <c r="CI222" s="78"/>
      <c r="CJ222" s="78"/>
      <c r="CK222" s="78"/>
      <c r="CL222" s="78"/>
      <c r="CM222" s="78"/>
      <c r="CN222" s="78"/>
      <c r="CO222" s="78"/>
      <c r="CP222" s="78"/>
      <c r="CQ222" s="78"/>
      <c r="CR222" s="78"/>
      <c r="CS222" s="78"/>
      <c r="CT222" s="78"/>
      <c r="CU222" s="78"/>
      <c r="CV222" s="78"/>
      <c r="CW222" s="78"/>
      <c r="CX222" s="78"/>
      <c r="CY222" s="78"/>
      <c r="CZ222" s="78"/>
      <c r="DA222" s="78"/>
      <c r="DB222" s="78"/>
      <c r="DC222" s="78"/>
      <c r="DD222" s="78"/>
      <c r="DE222" s="78"/>
      <c r="DF222" s="78"/>
      <c r="DG222" s="78"/>
      <c r="DH222" s="78"/>
      <c r="DI222" s="78"/>
      <c r="DJ222" s="78"/>
      <c r="DK222" s="78"/>
      <c r="DL222" s="78"/>
      <c r="DM222" s="78"/>
      <c r="DN222" s="78"/>
      <c r="DO222" s="78"/>
      <c r="DP222" s="78"/>
      <c r="DQ222" s="78"/>
      <c r="DR222" s="78"/>
      <c r="DS222" s="78"/>
      <c r="DT222" s="78"/>
      <c r="DU222" s="78"/>
      <c r="DV222" s="78"/>
      <c r="DW222" s="78"/>
      <c r="DX222" s="78"/>
      <c r="DY222" s="78"/>
      <c r="DZ222" s="78"/>
      <c r="EA222" s="78"/>
      <c r="EB222" s="78"/>
      <c r="EC222" s="78"/>
      <c r="ED222" s="78"/>
      <c r="EE222" s="78"/>
      <c r="EF222" s="78"/>
      <c r="EG222" s="78"/>
      <c r="EH222" s="78"/>
      <c r="EI222" s="78"/>
      <c r="EJ222" s="78"/>
    </row>
    <row r="223" spans="1:140" x14ac:dyDescent="0.25">
      <c r="A223" s="87"/>
      <c r="B223" s="119">
        <v>220</v>
      </c>
      <c r="C223" s="88" t="s">
        <v>385</v>
      </c>
      <c r="D223" s="88" t="s">
        <v>108</v>
      </c>
      <c r="E223" s="73">
        <v>0</v>
      </c>
      <c r="F223" s="73">
        <v>9.5494117647058818</v>
      </c>
      <c r="G223" s="73">
        <v>0</v>
      </c>
      <c r="H223" s="74">
        <v>0</v>
      </c>
      <c r="I223" s="74">
        <v>0</v>
      </c>
      <c r="J223" s="74">
        <v>0</v>
      </c>
      <c r="K223" s="75">
        <v>0</v>
      </c>
      <c r="L223" s="74">
        <f t="shared" si="206"/>
        <v>0</v>
      </c>
      <c r="M223" s="74">
        <f t="shared" si="207"/>
        <v>0</v>
      </c>
      <c r="N223" s="74">
        <v>121.17647058823529</v>
      </c>
      <c r="O223" s="74">
        <v>86</v>
      </c>
      <c r="P223" s="74">
        <v>24</v>
      </c>
      <c r="Q223" s="74">
        <v>0.91</v>
      </c>
      <c r="R223" s="74">
        <v>3.97</v>
      </c>
      <c r="S223" s="74">
        <v>2.19</v>
      </c>
      <c r="T223" s="74">
        <v>0</v>
      </c>
      <c r="U223" s="74">
        <v>0</v>
      </c>
      <c r="V223" s="74">
        <v>0</v>
      </c>
      <c r="W223" s="74">
        <v>0</v>
      </c>
      <c r="X223" s="74">
        <v>0</v>
      </c>
      <c r="Y223" s="74">
        <v>0</v>
      </c>
      <c r="Z223" s="74">
        <v>0</v>
      </c>
      <c r="AA223" s="74">
        <v>0</v>
      </c>
      <c r="AB223" s="74">
        <v>0</v>
      </c>
      <c r="AC223" s="74">
        <v>0</v>
      </c>
      <c r="AD223" s="74">
        <v>0</v>
      </c>
      <c r="AE223" s="75">
        <v>20</v>
      </c>
      <c r="AF223" s="74">
        <f t="shared" si="178"/>
        <v>0</v>
      </c>
      <c r="AG223" s="74">
        <f t="shared" si="208"/>
        <v>0</v>
      </c>
      <c r="AH223" s="74">
        <f t="shared" si="209"/>
        <v>20</v>
      </c>
      <c r="AI223" s="75">
        <v>0</v>
      </c>
      <c r="AJ223" s="74">
        <f t="shared" ref="AJ223:AJ236" si="210">0*AI223</f>
        <v>0</v>
      </c>
      <c r="AK223" s="74">
        <f t="shared" ref="AK223:AK236" si="211">0.55*AI223</f>
        <v>0</v>
      </c>
      <c r="AL223" s="74">
        <f t="shared" ref="AL223:AL236" si="212">0.45*AI223</f>
        <v>0</v>
      </c>
      <c r="AM223" s="75">
        <v>0</v>
      </c>
      <c r="AN223" s="74">
        <f t="shared" si="181"/>
        <v>0</v>
      </c>
      <c r="AO223" s="74">
        <f t="shared" si="182"/>
        <v>0</v>
      </c>
      <c r="AP223" s="74">
        <f t="shared" si="183"/>
        <v>0</v>
      </c>
      <c r="AQ223" s="75">
        <v>0.25</v>
      </c>
      <c r="AR223" s="74">
        <f t="shared" ref="AR223:AR236" si="213">0.5*AQ223</f>
        <v>0.125</v>
      </c>
      <c r="AS223" s="74">
        <f t="shared" ref="AS223:AS236" si="214">0.25*AQ223</f>
        <v>6.25E-2</v>
      </c>
      <c r="AT223" s="74">
        <f t="shared" ref="AT223:AT236" si="215">0.25*AQ223</f>
        <v>6.25E-2</v>
      </c>
      <c r="AU223" s="74">
        <v>0</v>
      </c>
      <c r="AV223" s="74">
        <v>0</v>
      </c>
      <c r="AW223" s="74">
        <v>0</v>
      </c>
      <c r="AX223" s="75">
        <v>0</v>
      </c>
      <c r="AY223" s="74">
        <f t="shared" si="184"/>
        <v>0</v>
      </c>
      <c r="AZ223" s="74">
        <f t="shared" si="185"/>
        <v>0</v>
      </c>
      <c r="BA223" s="74">
        <f t="shared" si="186"/>
        <v>0</v>
      </c>
      <c r="BB223" s="74">
        <v>0</v>
      </c>
      <c r="BC223" s="74">
        <f t="shared" si="187"/>
        <v>0</v>
      </c>
      <c r="BD223" s="74">
        <f t="shared" si="188"/>
        <v>0</v>
      </c>
      <c r="BE223" s="74">
        <f t="shared" si="189"/>
        <v>0</v>
      </c>
      <c r="BF223" s="75">
        <v>3.88</v>
      </c>
      <c r="BG223" s="74">
        <f t="shared" si="200"/>
        <v>0</v>
      </c>
      <c r="BH223" s="74">
        <f t="shared" si="201"/>
        <v>2.1339999999999999</v>
      </c>
      <c r="BI223" s="74">
        <f t="shared" si="202"/>
        <v>1.746</v>
      </c>
      <c r="BJ223" s="75">
        <v>0</v>
      </c>
      <c r="BK223" s="74">
        <f t="shared" si="203"/>
        <v>0</v>
      </c>
      <c r="BL223" s="74">
        <f t="shared" si="204"/>
        <v>0</v>
      </c>
      <c r="BM223" s="74">
        <f t="shared" si="205"/>
        <v>0</v>
      </c>
      <c r="BN223" s="74">
        <f t="shared" si="190"/>
        <v>0.125</v>
      </c>
      <c r="BO223" s="74">
        <f t="shared" si="191"/>
        <v>119.26649999999999</v>
      </c>
      <c r="BP223" s="74">
        <f t="shared" si="192"/>
        <v>152.53438235294118</v>
      </c>
      <c r="BQ223" s="74">
        <f t="shared" si="193"/>
        <v>271.92588235294119</v>
      </c>
      <c r="BS223" s="74">
        <f t="shared" si="194"/>
        <v>271.92588235294119</v>
      </c>
      <c r="BT223" s="74">
        <f t="shared" si="195"/>
        <v>0</v>
      </c>
      <c r="BU223" s="74"/>
      <c r="BV223" s="77">
        <f t="shared" si="196"/>
        <v>4.5968408346565022E-4</v>
      </c>
      <c r="BW223" s="77">
        <f t="shared" si="197"/>
        <v>0.43859929392524777</v>
      </c>
      <c r="BX223" s="77">
        <f t="shared" si="198"/>
        <v>0.56094102199128659</v>
      </c>
      <c r="BY223" s="78"/>
      <c r="BZ223" s="78"/>
      <c r="CA223" s="78"/>
      <c r="CB223" s="78"/>
      <c r="CC223" s="78"/>
      <c r="CD223" s="78"/>
      <c r="CE223" s="78"/>
      <c r="CF223" s="78"/>
      <c r="CG223" s="78"/>
      <c r="CH223" s="78"/>
      <c r="CI223" s="78"/>
      <c r="CJ223" s="78"/>
      <c r="CK223" s="78"/>
      <c r="CL223" s="78"/>
      <c r="CM223" s="78"/>
      <c r="CN223" s="78"/>
      <c r="CO223" s="78"/>
      <c r="CP223" s="78"/>
      <c r="CQ223" s="78"/>
      <c r="CR223" s="78"/>
      <c r="CS223" s="78"/>
      <c r="CT223" s="78"/>
      <c r="CU223" s="78"/>
      <c r="CV223" s="78"/>
      <c r="CW223" s="78"/>
      <c r="CX223" s="78"/>
      <c r="CY223" s="78"/>
      <c r="CZ223" s="78"/>
      <c r="DA223" s="78"/>
      <c r="DB223" s="78"/>
      <c r="DC223" s="78"/>
      <c r="DD223" s="78"/>
      <c r="DE223" s="78"/>
      <c r="DF223" s="78"/>
      <c r="DG223" s="78"/>
      <c r="DH223" s="78"/>
      <c r="DI223" s="78"/>
      <c r="DJ223" s="78"/>
      <c r="DK223" s="78"/>
      <c r="DL223" s="78"/>
      <c r="DM223" s="78"/>
      <c r="DN223" s="78"/>
      <c r="DO223" s="78"/>
      <c r="DP223" s="78"/>
      <c r="DQ223" s="78"/>
      <c r="DR223" s="78"/>
      <c r="DS223" s="78"/>
      <c r="DT223" s="78"/>
      <c r="DU223" s="78"/>
      <c r="DV223" s="78"/>
      <c r="DW223" s="78"/>
      <c r="DX223" s="78"/>
      <c r="DY223" s="78"/>
      <c r="DZ223" s="78"/>
      <c r="EA223" s="78"/>
      <c r="EB223" s="78"/>
      <c r="EC223" s="78"/>
      <c r="ED223" s="78"/>
      <c r="EE223" s="78"/>
      <c r="EF223" s="78"/>
      <c r="EG223" s="78"/>
      <c r="EH223" s="78"/>
      <c r="EI223" s="78"/>
      <c r="EJ223" s="78"/>
    </row>
    <row r="224" spans="1:140" s="208" customFormat="1" x14ac:dyDescent="0.25">
      <c r="A224" s="203"/>
      <c r="B224" s="204">
        <v>221</v>
      </c>
      <c r="C224" s="158" t="s">
        <v>424</v>
      </c>
      <c r="D224" s="158" t="s">
        <v>3</v>
      </c>
      <c r="E224" s="205">
        <v>0</v>
      </c>
      <c r="F224" s="205">
        <v>7.0000000000000007E-2</v>
      </c>
      <c r="G224" s="205">
        <v>55.7</v>
      </c>
      <c r="H224" s="206">
        <v>0</v>
      </c>
      <c r="I224" s="206">
        <v>0</v>
      </c>
      <c r="J224" s="206">
        <v>0</v>
      </c>
      <c r="K224" s="207">
        <v>0</v>
      </c>
      <c r="L224" s="206">
        <f t="shared" si="206"/>
        <v>0</v>
      </c>
      <c r="M224" s="206">
        <f t="shared" si="207"/>
        <v>0</v>
      </c>
      <c r="N224" s="206">
        <v>17.5</v>
      </c>
      <c r="O224" s="206">
        <v>0</v>
      </c>
      <c r="P224" s="206">
        <v>0</v>
      </c>
      <c r="Q224" s="206">
        <v>0</v>
      </c>
      <c r="R224" s="206">
        <v>0</v>
      </c>
      <c r="S224" s="206">
        <v>0</v>
      </c>
      <c r="T224" s="206">
        <v>0</v>
      </c>
      <c r="U224" s="206">
        <v>0</v>
      </c>
      <c r="V224" s="206">
        <v>0</v>
      </c>
      <c r="W224" s="206">
        <v>29</v>
      </c>
      <c r="X224" s="206">
        <v>0</v>
      </c>
      <c r="Y224" s="206">
        <v>0</v>
      </c>
      <c r="Z224" s="206">
        <v>0</v>
      </c>
      <c r="AA224" s="206">
        <v>0</v>
      </c>
      <c r="AB224" s="206">
        <v>0</v>
      </c>
      <c r="AC224" s="206">
        <v>0</v>
      </c>
      <c r="AD224" s="206">
        <v>728</v>
      </c>
      <c r="AE224" s="207">
        <v>0</v>
      </c>
      <c r="AF224" s="206">
        <f t="shared" si="178"/>
        <v>0</v>
      </c>
      <c r="AG224" s="206">
        <f t="shared" si="208"/>
        <v>0</v>
      </c>
      <c r="AH224" s="206">
        <f t="shared" si="209"/>
        <v>0</v>
      </c>
      <c r="AI224" s="207">
        <v>0</v>
      </c>
      <c r="AJ224" s="206">
        <f t="shared" si="210"/>
        <v>0</v>
      </c>
      <c r="AK224" s="206">
        <f t="shared" si="211"/>
        <v>0</v>
      </c>
      <c r="AL224" s="206">
        <f t="shared" si="212"/>
        <v>0</v>
      </c>
      <c r="AM224" s="207">
        <v>22</v>
      </c>
      <c r="AN224" s="206">
        <f t="shared" si="181"/>
        <v>0</v>
      </c>
      <c r="AO224" s="206">
        <f t="shared" si="182"/>
        <v>12.100000000000001</v>
      </c>
      <c r="AP224" s="206">
        <f t="shared" si="183"/>
        <v>9.9</v>
      </c>
      <c r="AQ224" s="207">
        <v>0</v>
      </c>
      <c r="AR224" s="206">
        <f t="shared" si="213"/>
        <v>0</v>
      </c>
      <c r="AS224" s="206">
        <f t="shared" si="214"/>
        <v>0</v>
      </c>
      <c r="AT224" s="206">
        <f t="shared" si="215"/>
        <v>0</v>
      </c>
      <c r="AU224" s="206">
        <v>0</v>
      </c>
      <c r="AV224" s="206">
        <v>0</v>
      </c>
      <c r="AW224" s="206">
        <v>0</v>
      </c>
      <c r="AX224" s="207">
        <v>0</v>
      </c>
      <c r="AY224" s="206">
        <f t="shared" si="184"/>
        <v>0</v>
      </c>
      <c r="AZ224" s="206">
        <f t="shared" si="185"/>
        <v>0</v>
      </c>
      <c r="BA224" s="206">
        <f t="shared" si="186"/>
        <v>0</v>
      </c>
      <c r="BB224" s="206">
        <v>0</v>
      </c>
      <c r="BC224" s="206">
        <f t="shared" si="187"/>
        <v>0</v>
      </c>
      <c r="BD224" s="206">
        <f t="shared" si="188"/>
        <v>0</v>
      </c>
      <c r="BE224" s="206">
        <f t="shared" si="189"/>
        <v>0</v>
      </c>
      <c r="BF224" s="207">
        <v>25</v>
      </c>
      <c r="BG224" s="206">
        <f t="shared" si="200"/>
        <v>0</v>
      </c>
      <c r="BH224" s="206">
        <f t="shared" si="201"/>
        <v>13.750000000000002</v>
      </c>
      <c r="BI224" s="206">
        <f t="shared" si="202"/>
        <v>11.25</v>
      </c>
      <c r="BJ224" s="207">
        <v>0</v>
      </c>
      <c r="BK224" s="206">
        <f t="shared" si="203"/>
        <v>0</v>
      </c>
      <c r="BL224" s="206">
        <f t="shared" si="204"/>
        <v>0</v>
      </c>
      <c r="BM224" s="206">
        <f t="shared" si="205"/>
        <v>0</v>
      </c>
      <c r="BN224" s="206">
        <f t="shared" si="190"/>
        <v>0</v>
      </c>
      <c r="BO224" s="206">
        <f t="shared" si="191"/>
        <v>54.85</v>
      </c>
      <c r="BP224" s="206">
        <f t="shared" si="192"/>
        <v>822.42</v>
      </c>
      <c r="BQ224" s="206">
        <f t="shared" si="193"/>
        <v>877.27</v>
      </c>
      <c r="BS224" s="206">
        <f t="shared" si="194"/>
        <v>877.27</v>
      </c>
      <c r="BT224" s="206">
        <f t="shared" si="195"/>
        <v>0</v>
      </c>
      <c r="BU224" s="206"/>
      <c r="BV224" s="209">
        <f t="shared" si="196"/>
        <v>0</v>
      </c>
      <c r="BW224" s="209">
        <f t="shared" si="197"/>
        <v>6.2523510435783747E-2</v>
      </c>
      <c r="BX224" s="209">
        <f t="shared" si="198"/>
        <v>0.93747648956421625</v>
      </c>
    </row>
    <row r="225" spans="1:140" x14ac:dyDescent="0.25">
      <c r="A225" s="87"/>
      <c r="B225" s="89">
        <v>222</v>
      </c>
      <c r="C225" s="90" t="s">
        <v>695</v>
      </c>
      <c r="D225" s="90" t="s">
        <v>2</v>
      </c>
      <c r="E225" s="91">
        <v>0</v>
      </c>
      <c r="F225" s="91">
        <v>0.44</v>
      </c>
      <c r="G225" s="91">
        <v>0</v>
      </c>
      <c r="H225" s="92">
        <v>0</v>
      </c>
      <c r="I225" s="92">
        <v>266</v>
      </c>
      <c r="J225" s="92">
        <v>0</v>
      </c>
      <c r="K225" s="93">
        <v>0</v>
      </c>
      <c r="L225" s="92">
        <f t="shared" si="206"/>
        <v>0</v>
      </c>
      <c r="M225" s="92">
        <f t="shared" si="207"/>
        <v>0</v>
      </c>
      <c r="N225" s="92">
        <v>4.2300000000000004</v>
      </c>
      <c r="O225" s="92">
        <v>104</v>
      </c>
      <c r="P225" s="92">
        <v>0</v>
      </c>
      <c r="Q225" s="92">
        <v>0</v>
      </c>
      <c r="R225" s="92">
        <v>0</v>
      </c>
      <c r="S225" s="92">
        <v>0</v>
      </c>
      <c r="T225" s="92">
        <v>0</v>
      </c>
      <c r="U225" s="92">
        <v>0</v>
      </c>
      <c r="V225" s="92">
        <v>277</v>
      </c>
      <c r="W225" s="92">
        <v>32</v>
      </c>
      <c r="X225" s="92">
        <v>0</v>
      </c>
      <c r="Y225" s="92">
        <v>0</v>
      </c>
      <c r="Z225" s="92">
        <v>0</v>
      </c>
      <c r="AA225" s="92">
        <v>0</v>
      </c>
      <c r="AB225" s="92">
        <v>0</v>
      </c>
      <c r="AC225" s="92">
        <v>0</v>
      </c>
      <c r="AD225" s="92">
        <v>0</v>
      </c>
      <c r="AE225" s="93">
        <v>0</v>
      </c>
      <c r="AF225" s="92">
        <f t="shared" si="178"/>
        <v>0</v>
      </c>
      <c r="AG225" s="92">
        <f t="shared" si="208"/>
        <v>0</v>
      </c>
      <c r="AH225" s="92">
        <f t="shared" si="209"/>
        <v>0</v>
      </c>
      <c r="AI225" s="93">
        <v>339</v>
      </c>
      <c r="AJ225" s="92">
        <f t="shared" si="210"/>
        <v>0</v>
      </c>
      <c r="AK225" s="92">
        <f t="shared" si="211"/>
        <v>186.45000000000002</v>
      </c>
      <c r="AL225" s="92">
        <f t="shared" si="212"/>
        <v>152.55000000000001</v>
      </c>
      <c r="AM225" s="93">
        <v>0</v>
      </c>
      <c r="AN225" s="92">
        <f t="shared" si="181"/>
        <v>0</v>
      </c>
      <c r="AO225" s="92">
        <f t="shared" si="182"/>
        <v>0</v>
      </c>
      <c r="AP225" s="92">
        <f t="shared" si="183"/>
        <v>0</v>
      </c>
      <c r="AQ225" s="93">
        <v>91</v>
      </c>
      <c r="AR225" s="92">
        <f t="shared" si="213"/>
        <v>45.5</v>
      </c>
      <c r="AS225" s="92">
        <f t="shared" si="214"/>
        <v>22.75</v>
      </c>
      <c r="AT225" s="92">
        <f t="shared" si="215"/>
        <v>22.75</v>
      </c>
      <c r="AU225" s="92">
        <v>0</v>
      </c>
      <c r="AV225" s="92">
        <v>0</v>
      </c>
      <c r="AW225" s="92">
        <v>34.858823529411765</v>
      </c>
      <c r="AX225" s="93">
        <v>0</v>
      </c>
      <c r="AY225" s="92">
        <f t="shared" si="184"/>
        <v>0</v>
      </c>
      <c r="AZ225" s="92">
        <f t="shared" si="185"/>
        <v>0</v>
      </c>
      <c r="BA225" s="92">
        <f t="shared" si="186"/>
        <v>0</v>
      </c>
      <c r="BB225" s="92">
        <v>0</v>
      </c>
      <c r="BC225" s="74">
        <f t="shared" si="187"/>
        <v>0</v>
      </c>
      <c r="BD225" s="74">
        <f t="shared" si="188"/>
        <v>0</v>
      </c>
      <c r="BE225" s="74">
        <f t="shared" si="189"/>
        <v>0</v>
      </c>
      <c r="BF225" s="93">
        <v>27</v>
      </c>
      <c r="BG225" s="92">
        <f t="shared" si="200"/>
        <v>0</v>
      </c>
      <c r="BH225" s="92">
        <f t="shared" si="201"/>
        <v>14.850000000000001</v>
      </c>
      <c r="BI225" s="92">
        <f t="shared" si="202"/>
        <v>12.15</v>
      </c>
      <c r="BJ225" s="93">
        <v>0</v>
      </c>
      <c r="BK225" s="92">
        <f t="shared" si="203"/>
        <v>0</v>
      </c>
      <c r="BL225" s="92">
        <f t="shared" si="204"/>
        <v>0</v>
      </c>
      <c r="BM225" s="92">
        <f t="shared" si="205"/>
        <v>0</v>
      </c>
      <c r="BN225" s="74">
        <f t="shared" si="190"/>
        <v>45.5</v>
      </c>
      <c r="BO225" s="74">
        <f t="shared" si="191"/>
        <v>671.90882352941185</v>
      </c>
      <c r="BP225" s="74">
        <f t="shared" si="192"/>
        <v>458.12</v>
      </c>
      <c r="BQ225" s="92">
        <f t="shared" si="193"/>
        <v>1175.528823529412</v>
      </c>
      <c r="BR225" s="94"/>
      <c r="BS225" s="92">
        <f t="shared" si="194"/>
        <v>1175.5288235294117</v>
      </c>
      <c r="BT225" s="92">
        <f t="shared" si="195"/>
        <v>0</v>
      </c>
      <c r="BU225" s="92"/>
      <c r="BV225" s="95">
        <f t="shared" si="196"/>
        <v>3.8705984140304309E-2</v>
      </c>
      <c r="BW225" s="95">
        <f t="shared" si="197"/>
        <v>0.57158004982988875</v>
      </c>
      <c r="BX225" s="95">
        <f t="shared" si="198"/>
        <v>0.38971396602980679</v>
      </c>
      <c r="BY225" s="78"/>
      <c r="BZ225" s="78"/>
      <c r="CA225" s="78"/>
      <c r="CB225" s="78"/>
      <c r="CC225" s="78"/>
      <c r="CD225" s="78"/>
      <c r="CE225" s="78"/>
      <c r="CF225" s="78"/>
      <c r="CG225" s="78"/>
      <c r="CH225" s="78"/>
      <c r="CI225" s="78"/>
      <c r="CJ225" s="78"/>
      <c r="CK225" s="78"/>
      <c r="CL225" s="78"/>
      <c r="CM225" s="78"/>
      <c r="CN225" s="78"/>
      <c r="CO225" s="78"/>
      <c r="CP225" s="78"/>
      <c r="CQ225" s="78"/>
      <c r="CR225" s="78"/>
      <c r="CS225" s="78"/>
      <c r="CT225" s="78"/>
      <c r="CU225" s="78"/>
      <c r="CV225" s="78"/>
      <c r="CW225" s="78"/>
      <c r="CX225" s="78"/>
      <c r="CY225" s="78"/>
      <c r="CZ225" s="78"/>
      <c r="DA225" s="78"/>
      <c r="DB225" s="78"/>
      <c r="DC225" s="78"/>
      <c r="DD225" s="78"/>
      <c r="DE225" s="78"/>
      <c r="DF225" s="78"/>
      <c r="DG225" s="78"/>
      <c r="DH225" s="78"/>
      <c r="DI225" s="78"/>
      <c r="DJ225" s="78"/>
      <c r="DK225" s="78"/>
      <c r="DL225" s="78"/>
      <c r="DM225" s="78"/>
      <c r="DN225" s="78"/>
      <c r="DO225" s="78"/>
      <c r="DP225" s="78"/>
      <c r="DQ225" s="78"/>
      <c r="DR225" s="78"/>
      <c r="DS225" s="78"/>
      <c r="DT225" s="78"/>
      <c r="DU225" s="78"/>
      <c r="DV225" s="78"/>
      <c r="DW225" s="78"/>
      <c r="DX225" s="78"/>
      <c r="DY225" s="78"/>
      <c r="DZ225" s="78"/>
      <c r="EA225" s="78"/>
      <c r="EB225" s="78"/>
      <c r="EC225" s="78"/>
      <c r="ED225" s="78"/>
      <c r="EE225" s="78"/>
      <c r="EF225" s="78"/>
      <c r="EG225" s="78"/>
      <c r="EH225" s="78"/>
      <c r="EI225" s="78"/>
      <c r="EJ225" s="78"/>
    </row>
    <row r="226" spans="1:140" x14ac:dyDescent="0.25">
      <c r="A226" s="87"/>
      <c r="B226" s="97">
        <v>223</v>
      </c>
      <c r="C226" s="90" t="s">
        <v>368</v>
      </c>
      <c r="D226" s="90" t="s">
        <v>158</v>
      </c>
      <c r="E226" s="91">
        <v>0</v>
      </c>
      <c r="F226" s="91">
        <v>0.04</v>
      </c>
      <c r="G226" s="91">
        <v>0.21</v>
      </c>
      <c r="H226" s="92">
        <v>0</v>
      </c>
      <c r="I226" s="92">
        <v>0</v>
      </c>
      <c r="J226" s="92">
        <v>0</v>
      </c>
      <c r="K226" s="93">
        <v>0</v>
      </c>
      <c r="L226" s="92">
        <f t="shared" si="206"/>
        <v>0</v>
      </c>
      <c r="M226" s="92">
        <f t="shared" si="207"/>
        <v>0</v>
      </c>
      <c r="N226" s="92">
        <v>0</v>
      </c>
      <c r="O226" s="92">
        <v>0</v>
      </c>
      <c r="P226" s="92">
        <v>14.469999999999999</v>
      </c>
      <c r="Q226" s="92">
        <v>70</v>
      </c>
      <c r="R226" s="92">
        <v>59</v>
      </c>
      <c r="S226" s="92">
        <v>13</v>
      </c>
      <c r="T226" s="92">
        <v>0</v>
      </c>
      <c r="U226" s="92">
        <v>0</v>
      </c>
      <c r="V226" s="92">
        <v>0</v>
      </c>
      <c r="W226" s="92">
        <v>0</v>
      </c>
      <c r="X226" s="92">
        <v>0</v>
      </c>
      <c r="Y226" s="92">
        <v>0</v>
      </c>
      <c r="Z226" s="92">
        <v>0</v>
      </c>
      <c r="AA226" s="92">
        <v>0</v>
      </c>
      <c r="AB226" s="92">
        <v>0</v>
      </c>
      <c r="AC226" s="92">
        <v>41.16</v>
      </c>
      <c r="AD226" s="92">
        <v>0</v>
      </c>
      <c r="AE226" s="93">
        <v>0</v>
      </c>
      <c r="AF226" s="92">
        <f t="shared" si="178"/>
        <v>0</v>
      </c>
      <c r="AG226" s="92">
        <f t="shared" si="208"/>
        <v>0</v>
      </c>
      <c r="AH226" s="92">
        <f t="shared" si="209"/>
        <v>0</v>
      </c>
      <c r="AI226" s="93">
        <v>0</v>
      </c>
      <c r="AJ226" s="92">
        <f t="shared" si="210"/>
        <v>0</v>
      </c>
      <c r="AK226" s="92">
        <f t="shared" si="211"/>
        <v>0</v>
      </c>
      <c r="AL226" s="92">
        <f t="shared" si="212"/>
        <v>0</v>
      </c>
      <c r="AM226" s="93">
        <v>0</v>
      </c>
      <c r="AN226" s="92">
        <f t="shared" si="181"/>
        <v>0</v>
      </c>
      <c r="AO226" s="92">
        <f t="shared" si="182"/>
        <v>0</v>
      </c>
      <c r="AP226" s="92">
        <f t="shared" si="183"/>
        <v>0</v>
      </c>
      <c r="AQ226" s="93">
        <v>0</v>
      </c>
      <c r="AR226" s="92">
        <f t="shared" si="213"/>
        <v>0</v>
      </c>
      <c r="AS226" s="92">
        <f t="shared" si="214"/>
        <v>0</v>
      </c>
      <c r="AT226" s="92">
        <f t="shared" si="215"/>
        <v>0</v>
      </c>
      <c r="AU226" s="92">
        <v>0</v>
      </c>
      <c r="AV226" s="92">
        <v>0</v>
      </c>
      <c r="AW226" s="92">
        <v>0</v>
      </c>
      <c r="AX226" s="93">
        <v>0</v>
      </c>
      <c r="AY226" s="92">
        <f t="shared" si="184"/>
        <v>0</v>
      </c>
      <c r="AZ226" s="92">
        <f t="shared" si="185"/>
        <v>0</v>
      </c>
      <c r="BA226" s="92">
        <f t="shared" si="186"/>
        <v>0</v>
      </c>
      <c r="BB226" s="92">
        <v>0</v>
      </c>
      <c r="BC226" s="74">
        <f t="shared" si="187"/>
        <v>0</v>
      </c>
      <c r="BD226" s="74">
        <f t="shared" si="188"/>
        <v>0</v>
      </c>
      <c r="BE226" s="74">
        <f t="shared" si="189"/>
        <v>0</v>
      </c>
      <c r="BF226" s="93">
        <v>0.9</v>
      </c>
      <c r="BG226" s="92">
        <f t="shared" si="200"/>
        <v>0</v>
      </c>
      <c r="BH226" s="92">
        <f t="shared" si="201"/>
        <v>0.49500000000000005</v>
      </c>
      <c r="BI226" s="92">
        <f t="shared" si="202"/>
        <v>0.40500000000000003</v>
      </c>
      <c r="BJ226" s="93">
        <v>3.0536950662800924</v>
      </c>
      <c r="BK226" s="92">
        <f t="shared" si="203"/>
        <v>0</v>
      </c>
      <c r="BL226" s="92">
        <f t="shared" si="204"/>
        <v>1.6795322864540509</v>
      </c>
      <c r="BM226" s="92">
        <f t="shared" si="205"/>
        <v>1.3741627798260416</v>
      </c>
      <c r="BN226" s="74">
        <f t="shared" si="190"/>
        <v>0</v>
      </c>
      <c r="BO226" s="74">
        <f t="shared" si="191"/>
        <v>158.64453228645405</v>
      </c>
      <c r="BP226" s="74">
        <f t="shared" si="192"/>
        <v>43.189162779826042</v>
      </c>
      <c r="BQ226" s="92">
        <f t="shared" si="193"/>
        <v>201.83369506628009</v>
      </c>
      <c r="BR226" s="94"/>
      <c r="BS226" s="92">
        <f t="shared" si="194"/>
        <v>201.83369506628009</v>
      </c>
      <c r="BT226" s="92">
        <f t="shared" si="195"/>
        <v>0</v>
      </c>
      <c r="BU226" s="92"/>
      <c r="BV226" s="95">
        <f t="shared" si="196"/>
        <v>0</v>
      </c>
      <c r="BW226" s="95">
        <f t="shared" si="197"/>
        <v>0.78601609228011626</v>
      </c>
      <c r="BX226" s="95">
        <f t="shared" si="198"/>
        <v>0.21398390771988379</v>
      </c>
      <c r="BY226" s="78"/>
      <c r="BZ226" s="78"/>
      <c r="CA226" s="78"/>
      <c r="CB226" s="78"/>
      <c r="CC226" s="78"/>
      <c r="CD226" s="78"/>
      <c r="CE226" s="78"/>
      <c r="CF226" s="78"/>
      <c r="CG226" s="78"/>
      <c r="CH226" s="78"/>
      <c r="CI226" s="78"/>
      <c r="CJ226" s="78"/>
      <c r="CK226" s="78"/>
      <c r="CL226" s="78"/>
      <c r="CM226" s="78"/>
      <c r="CN226" s="78"/>
      <c r="CO226" s="78"/>
      <c r="CP226" s="78"/>
      <c r="CQ226" s="78"/>
      <c r="CR226" s="78"/>
      <c r="CS226" s="78"/>
      <c r="CT226" s="78"/>
      <c r="CU226" s="78"/>
      <c r="CV226" s="78"/>
      <c r="CW226" s="78"/>
      <c r="CX226" s="78"/>
      <c r="CY226" s="78"/>
      <c r="CZ226" s="78"/>
      <c r="DA226" s="78"/>
      <c r="DB226" s="78"/>
      <c r="DC226" s="78"/>
      <c r="DD226" s="78"/>
      <c r="DE226" s="78"/>
      <c r="DF226" s="78"/>
      <c r="DG226" s="78"/>
      <c r="DH226" s="78"/>
      <c r="DI226" s="78"/>
      <c r="DJ226" s="78"/>
      <c r="DK226" s="78"/>
      <c r="DL226" s="78"/>
      <c r="DM226" s="78"/>
      <c r="DN226" s="78"/>
      <c r="DO226" s="78"/>
      <c r="DP226" s="78"/>
      <c r="DQ226" s="78"/>
      <c r="DR226" s="78"/>
      <c r="DS226" s="78"/>
      <c r="DT226" s="78"/>
      <c r="DU226" s="78"/>
      <c r="DV226" s="78"/>
      <c r="DW226" s="78"/>
      <c r="DX226" s="78"/>
      <c r="DY226" s="78"/>
      <c r="DZ226" s="78"/>
      <c r="EA226" s="78"/>
      <c r="EB226" s="78"/>
      <c r="EC226" s="78"/>
      <c r="ED226" s="78"/>
      <c r="EE226" s="78"/>
      <c r="EF226" s="78"/>
      <c r="EG226" s="78"/>
      <c r="EH226" s="78"/>
      <c r="EI226" s="78"/>
      <c r="EJ226" s="78"/>
    </row>
    <row r="227" spans="1:140" x14ac:dyDescent="0.25">
      <c r="A227" s="72"/>
      <c r="B227" s="119">
        <v>224</v>
      </c>
      <c r="C227" s="88" t="s">
        <v>644</v>
      </c>
      <c r="D227" s="88" t="s">
        <v>425</v>
      </c>
      <c r="E227" s="73">
        <v>0</v>
      </c>
      <c r="F227" s="73">
        <v>0.4</v>
      </c>
      <c r="G227" s="73">
        <v>0</v>
      </c>
      <c r="H227" s="74">
        <v>0</v>
      </c>
      <c r="I227" s="74">
        <v>0</v>
      </c>
      <c r="J227" s="74">
        <v>0</v>
      </c>
      <c r="K227" s="75">
        <v>0</v>
      </c>
      <c r="L227" s="74">
        <f t="shared" si="206"/>
        <v>0</v>
      </c>
      <c r="M227" s="74">
        <f t="shared" si="207"/>
        <v>0</v>
      </c>
      <c r="N227" s="74">
        <v>0</v>
      </c>
      <c r="O227" s="74">
        <v>0</v>
      </c>
      <c r="P227" s="74">
        <v>0</v>
      </c>
      <c r="Q227" s="74">
        <v>0</v>
      </c>
      <c r="R227" s="74">
        <v>0</v>
      </c>
      <c r="S227" s="74">
        <v>0</v>
      </c>
      <c r="T227" s="74">
        <v>0</v>
      </c>
      <c r="U227" s="74">
        <v>0</v>
      </c>
      <c r="V227" s="74">
        <v>0</v>
      </c>
      <c r="W227" s="74">
        <v>2.7</v>
      </c>
      <c r="X227" s="74">
        <v>0</v>
      </c>
      <c r="Y227" s="74">
        <v>0</v>
      </c>
      <c r="Z227" s="74">
        <v>0</v>
      </c>
      <c r="AA227" s="74">
        <v>0</v>
      </c>
      <c r="AB227" s="74">
        <v>0</v>
      </c>
      <c r="AC227" s="74">
        <v>0</v>
      </c>
      <c r="AD227" s="74">
        <v>0</v>
      </c>
      <c r="AE227" s="75">
        <v>0</v>
      </c>
      <c r="AF227" s="74">
        <f t="shared" si="178"/>
        <v>0</v>
      </c>
      <c r="AG227" s="74">
        <f t="shared" si="208"/>
        <v>0</v>
      </c>
      <c r="AH227" s="74">
        <f t="shared" si="209"/>
        <v>0</v>
      </c>
      <c r="AI227" s="75">
        <v>0</v>
      </c>
      <c r="AJ227" s="74">
        <f t="shared" si="210"/>
        <v>0</v>
      </c>
      <c r="AK227" s="74">
        <f t="shared" si="211"/>
        <v>0</v>
      </c>
      <c r="AL227" s="74">
        <f t="shared" si="212"/>
        <v>0</v>
      </c>
      <c r="AM227" s="75">
        <v>0</v>
      </c>
      <c r="AN227" s="74">
        <f t="shared" si="181"/>
        <v>0</v>
      </c>
      <c r="AO227" s="74">
        <f t="shared" si="182"/>
        <v>0</v>
      </c>
      <c r="AP227" s="74">
        <f t="shared" si="183"/>
        <v>0</v>
      </c>
      <c r="AQ227" s="75">
        <v>0</v>
      </c>
      <c r="AR227" s="74">
        <f t="shared" si="213"/>
        <v>0</v>
      </c>
      <c r="AS227" s="74">
        <f t="shared" si="214"/>
        <v>0</v>
      </c>
      <c r="AT227" s="74">
        <f t="shared" si="215"/>
        <v>0</v>
      </c>
      <c r="AU227" s="74">
        <v>0</v>
      </c>
      <c r="AV227" s="74">
        <v>0</v>
      </c>
      <c r="AW227" s="74">
        <v>0</v>
      </c>
      <c r="AX227" s="75">
        <v>0</v>
      </c>
      <c r="AY227" s="74">
        <f t="shared" si="184"/>
        <v>0</v>
      </c>
      <c r="AZ227" s="74">
        <f t="shared" si="185"/>
        <v>0</v>
      </c>
      <c r="BA227" s="74">
        <f t="shared" si="186"/>
        <v>0</v>
      </c>
      <c r="BB227" s="74">
        <v>0</v>
      </c>
      <c r="BC227" s="74">
        <f t="shared" si="187"/>
        <v>0</v>
      </c>
      <c r="BD227" s="74">
        <f t="shared" si="188"/>
        <v>0</v>
      </c>
      <c r="BE227" s="74">
        <f t="shared" si="189"/>
        <v>0</v>
      </c>
      <c r="BF227" s="75">
        <v>0.2</v>
      </c>
      <c r="BG227" s="74">
        <f t="shared" si="200"/>
        <v>0</v>
      </c>
      <c r="BH227" s="74">
        <f t="shared" si="201"/>
        <v>0.11000000000000001</v>
      </c>
      <c r="BI227" s="74">
        <f t="shared" si="202"/>
        <v>9.0000000000000011E-2</v>
      </c>
      <c r="BJ227" s="75">
        <v>0</v>
      </c>
      <c r="BK227" s="74">
        <f t="shared" si="203"/>
        <v>0</v>
      </c>
      <c r="BL227" s="74">
        <f t="shared" si="204"/>
        <v>0</v>
      </c>
      <c r="BM227" s="74">
        <f t="shared" si="205"/>
        <v>0</v>
      </c>
      <c r="BN227" s="74">
        <f t="shared" si="190"/>
        <v>0</v>
      </c>
      <c r="BO227" s="74">
        <f t="shared" si="191"/>
        <v>2.81</v>
      </c>
      <c r="BP227" s="74">
        <f t="shared" si="192"/>
        <v>0.49000000000000005</v>
      </c>
      <c r="BQ227" s="74">
        <f t="shared" si="193"/>
        <v>3.3000000000000003</v>
      </c>
      <c r="BS227" s="74">
        <f t="shared" si="194"/>
        <v>3.3000000000000003</v>
      </c>
      <c r="BT227" s="74">
        <f t="shared" si="195"/>
        <v>0</v>
      </c>
      <c r="BU227" s="74"/>
      <c r="BV227" s="77">
        <f t="shared" si="196"/>
        <v>0</v>
      </c>
      <c r="BW227" s="77">
        <f t="shared" si="197"/>
        <v>0.85151515151515145</v>
      </c>
      <c r="BX227" s="77">
        <f t="shared" si="198"/>
        <v>0.1484848484848485</v>
      </c>
      <c r="BY227" s="78"/>
      <c r="BZ227" s="78"/>
      <c r="CA227" s="78"/>
      <c r="CB227" s="78"/>
      <c r="CC227" s="78"/>
      <c r="CD227" s="78"/>
      <c r="CE227" s="78"/>
      <c r="CF227" s="78"/>
      <c r="CG227" s="78"/>
      <c r="CH227" s="78"/>
      <c r="CI227" s="78"/>
      <c r="CJ227" s="78"/>
      <c r="CK227" s="78"/>
      <c r="CL227" s="78"/>
      <c r="CM227" s="78"/>
      <c r="CN227" s="78"/>
      <c r="CO227" s="78"/>
      <c r="CP227" s="78"/>
      <c r="CQ227" s="78"/>
      <c r="CR227" s="78"/>
      <c r="CS227" s="78"/>
      <c r="CT227" s="78"/>
      <c r="CU227" s="78"/>
      <c r="CV227" s="78"/>
      <c r="CW227" s="78"/>
      <c r="CX227" s="78"/>
      <c r="CY227" s="78"/>
      <c r="CZ227" s="78"/>
      <c r="DA227" s="78"/>
      <c r="DB227" s="78"/>
      <c r="DC227" s="78"/>
      <c r="DD227" s="78"/>
      <c r="DE227" s="78"/>
      <c r="DF227" s="78"/>
      <c r="DG227" s="78"/>
      <c r="DH227" s="78"/>
      <c r="DI227" s="78"/>
      <c r="DJ227" s="78"/>
      <c r="DK227" s="78"/>
      <c r="DL227" s="78"/>
      <c r="DM227" s="78"/>
      <c r="DN227" s="78"/>
      <c r="DO227" s="78"/>
      <c r="DP227" s="78"/>
      <c r="DQ227" s="78"/>
      <c r="DR227" s="78"/>
      <c r="DS227" s="78"/>
      <c r="DT227" s="78"/>
      <c r="DU227" s="78"/>
      <c r="DV227" s="78"/>
      <c r="DW227" s="78"/>
      <c r="DX227" s="78"/>
      <c r="DY227" s="78"/>
      <c r="DZ227" s="78"/>
      <c r="EA227" s="78"/>
      <c r="EB227" s="78"/>
      <c r="EC227" s="78"/>
      <c r="ED227" s="78"/>
      <c r="EE227" s="78"/>
      <c r="EF227" s="78"/>
      <c r="EG227" s="78"/>
      <c r="EH227" s="78"/>
      <c r="EI227" s="78"/>
      <c r="EJ227" s="78"/>
    </row>
    <row r="228" spans="1:140" x14ac:dyDescent="0.25">
      <c r="A228" s="87"/>
      <c r="B228" s="119">
        <v>225</v>
      </c>
      <c r="C228" s="88" t="s">
        <v>645</v>
      </c>
      <c r="D228" s="88" t="s">
        <v>170</v>
      </c>
      <c r="E228" s="73">
        <v>0</v>
      </c>
      <c r="F228" s="73">
        <v>0.64</v>
      </c>
      <c r="G228" s="73">
        <v>0</v>
      </c>
      <c r="H228" s="74">
        <v>0</v>
      </c>
      <c r="I228" s="74">
        <v>0</v>
      </c>
      <c r="J228" s="74">
        <v>0</v>
      </c>
      <c r="K228" s="75">
        <v>0</v>
      </c>
      <c r="L228" s="74">
        <f t="shared" si="206"/>
        <v>0</v>
      </c>
      <c r="M228" s="74">
        <f t="shared" si="207"/>
        <v>0</v>
      </c>
      <c r="N228" s="74">
        <v>0</v>
      </c>
      <c r="O228" s="74">
        <v>0</v>
      </c>
      <c r="P228" s="74">
        <v>0</v>
      </c>
      <c r="Q228" s="74">
        <v>0</v>
      </c>
      <c r="R228" s="74">
        <v>0</v>
      </c>
      <c r="S228" s="74">
        <v>0</v>
      </c>
      <c r="T228" s="74">
        <v>0</v>
      </c>
      <c r="U228" s="74">
        <v>0</v>
      </c>
      <c r="V228" s="74">
        <v>0</v>
      </c>
      <c r="W228" s="74">
        <v>0</v>
      </c>
      <c r="X228" s="74">
        <v>0</v>
      </c>
      <c r="Y228" s="74">
        <v>0</v>
      </c>
      <c r="Z228" s="74">
        <v>0</v>
      </c>
      <c r="AA228" s="74">
        <v>0</v>
      </c>
      <c r="AB228" s="74">
        <v>0</v>
      </c>
      <c r="AC228" s="74">
        <v>0</v>
      </c>
      <c r="AD228" s="74">
        <v>0</v>
      </c>
      <c r="AE228" s="75">
        <v>0</v>
      </c>
      <c r="AF228" s="74">
        <f t="shared" si="178"/>
        <v>0</v>
      </c>
      <c r="AG228" s="74">
        <f t="shared" si="208"/>
        <v>0</v>
      </c>
      <c r="AH228" s="74">
        <f t="shared" si="209"/>
        <v>0</v>
      </c>
      <c r="AI228" s="75">
        <v>0</v>
      </c>
      <c r="AJ228" s="74">
        <f t="shared" si="210"/>
        <v>0</v>
      </c>
      <c r="AK228" s="74">
        <f t="shared" si="211"/>
        <v>0</v>
      </c>
      <c r="AL228" s="74">
        <f t="shared" si="212"/>
        <v>0</v>
      </c>
      <c r="AM228" s="75">
        <v>0</v>
      </c>
      <c r="AN228" s="74">
        <f t="shared" si="181"/>
        <v>0</v>
      </c>
      <c r="AO228" s="74">
        <f t="shared" si="182"/>
        <v>0</v>
      </c>
      <c r="AP228" s="74">
        <f t="shared" si="183"/>
        <v>0</v>
      </c>
      <c r="AQ228" s="75">
        <v>52</v>
      </c>
      <c r="AR228" s="74">
        <f t="shared" si="213"/>
        <v>26</v>
      </c>
      <c r="AS228" s="74">
        <f t="shared" si="214"/>
        <v>13</v>
      </c>
      <c r="AT228" s="74">
        <f t="shared" si="215"/>
        <v>13</v>
      </c>
      <c r="AU228" s="74">
        <v>0</v>
      </c>
      <c r="AV228" s="74">
        <v>0</v>
      </c>
      <c r="AW228" s="74">
        <v>0</v>
      </c>
      <c r="AX228" s="75">
        <v>0</v>
      </c>
      <c r="AY228" s="74">
        <f t="shared" si="184"/>
        <v>0</v>
      </c>
      <c r="AZ228" s="74">
        <f t="shared" si="185"/>
        <v>0</v>
      </c>
      <c r="BA228" s="74">
        <f t="shared" si="186"/>
        <v>0</v>
      </c>
      <c r="BB228" s="74">
        <v>0</v>
      </c>
      <c r="BC228" s="74">
        <f t="shared" si="187"/>
        <v>0</v>
      </c>
      <c r="BD228" s="74">
        <f t="shared" si="188"/>
        <v>0</v>
      </c>
      <c r="BE228" s="74">
        <f t="shared" si="189"/>
        <v>0</v>
      </c>
      <c r="BF228" s="75">
        <v>1.57</v>
      </c>
      <c r="BG228" s="74">
        <f t="shared" si="200"/>
        <v>0</v>
      </c>
      <c r="BH228" s="74">
        <f t="shared" si="201"/>
        <v>0.86350000000000016</v>
      </c>
      <c r="BI228" s="74">
        <f t="shared" si="202"/>
        <v>0.70650000000000002</v>
      </c>
      <c r="BJ228" s="75">
        <v>0</v>
      </c>
      <c r="BK228" s="74">
        <f t="shared" si="203"/>
        <v>0</v>
      </c>
      <c r="BL228" s="74">
        <f t="shared" si="204"/>
        <v>0</v>
      </c>
      <c r="BM228" s="74">
        <f t="shared" si="205"/>
        <v>0</v>
      </c>
      <c r="BN228" s="74">
        <f t="shared" si="190"/>
        <v>26</v>
      </c>
      <c r="BO228" s="74">
        <f t="shared" si="191"/>
        <v>13.8635</v>
      </c>
      <c r="BP228" s="74">
        <f t="shared" si="192"/>
        <v>14.346500000000001</v>
      </c>
      <c r="BQ228" s="74">
        <f t="shared" si="193"/>
        <v>54.21</v>
      </c>
      <c r="BS228" s="74">
        <f t="shared" si="194"/>
        <v>54.21</v>
      </c>
      <c r="BT228" s="74">
        <f t="shared" si="195"/>
        <v>0</v>
      </c>
      <c r="BU228" s="74"/>
      <c r="BV228" s="77">
        <f t="shared" si="196"/>
        <v>0.47961630695443647</v>
      </c>
      <c r="BW228" s="77">
        <f t="shared" si="197"/>
        <v>0.25573694890241655</v>
      </c>
      <c r="BX228" s="77">
        <f t="shared" si="198"/>
        <v>0.26464674414314704</v>
      </c>
      <c r="BY228" s="78"/>
      <c r="BZ228" s="78"/>
      <c r="CA228" s="78"/>
      <c r="CB228" s="78"/>
      <c r="CC228" s="78"/>
      <c r="CD228" s="78"/>
      <c r="CE228" s="78"/>
      <c r="CF228" s="78"/>
      <c r="CG228" s="78"/>
      <c r="CH228" s="78"/>
      <c r="CI228" s="78"/>
      <c r="CJ228" s="78"/>
      <c r="CK228" s="78"/>
      <c r="CL228" s="78"/>
      <c r="CM228" s="78"/>
      <c r="CN228" s="78"/>
      <c r="CO228" s="78"/>
      <c r="CP228" s="78"/>
      <c r="CQ228" s="78"/>
      <c r="CR228" s="78"/>
      <c r="CS228" s="78"/>
      <c r="CT228" s="78"/>
      <c r="CU228" s="78"/>
      <c r="CV228" s="78"/>
      <c r="CW228" s="78"/>
      <c r="CX228" s="78"/>
      <c r="CY228" s="78"/>
      <c r="CZ228" s="78"/>
      <c r="DA228" s="78"/>
      <c r="DB228" s="78"/>
      <c r="DC228" s="78"/>
      <c r="DD228" s="78"/>
      <c r="DE228" s="78"/>
      <c r="DF228" s="78"/>
      <c r="DG228" s="78"/>
      <c r="DH228" s="78"/>
      <c r="DI228" s="78"/>
      <c r="DJ228" s="78"/>
      <c r="DK228" s="78"/>
      <c r="DL228" s="78"/>
      <c r="DM228" s="78"/>
      <c r="DN228" s="78"/>
      <c r="DO228" s="78"/>
      <c r="DP228" s="78"/>
      <c r="DQ228" s="78"/>
      <c r="DR228" s="78"/>
      <c r="DS228" s="78"/>
      <c r="DT228" s="78"/>
      <c r="DU228" s="78"/>
      <c r="DV228" s="78"/>
      <c r="DW228" s="78"/>
      <c r="DX228" s="78"/>
      <c r="DY228" s="78"/>
      <c r="DZ228" s="78"/>
      <c r="EA228" s="78"/>
      <c r="EB228" s="78"/>
      <c r="EC228" s="78"/>
      <c r="ED228" s="78"/>
      <c r="EE228" s="78"/>
      <c r="EF228" s="78"/>
      <c r="EG228" s="78"/>
      <c r="EH228" s="78"/>
      <c r="EI228" s="78"/>
      <c r="EJ228" s="78"/>
    </row>
    <row r="229" spans="1:140" x14ac:dyDescent="0.25">
      <c r="A229" s="108" t="s">
        <v>582</v>
      </c>
      <c r="B229" s="120">
        <v>226</v>
      </c>
      <c r="C229" s="81" t="s">
        <v>583</v>
      </c>
      <c r="D229" s="81" t="s">
        <v>426</v>
      </c>
      <c r="E229" s="82">
        <v>0</v>
      </c>
      <c r="F229" s="82">
        <v>0</v>
      </c>
      <c r="G229" s="82">
        <v>0</v>
      </c>
      <c r="H229" s="83">
        <v>0</v>
      </c>
      <c r="I229" s="83">
        <v>0</v>
      </c>
      <c r="J229" s="83">
        <v>0</v>
      </c>
      <c r="K229" s="84">
        <v>0</v>
      </c>
      <c r="L229" s="83">
        <f t="shared" si="206"/>
        <v>0</v>
      </c>
      <c r="M229" s="83">
        <f t="shared" si="207"/>
        <v>0</v>
      </c>
      <c r="N229" s="83">
        <v>0</v>
      </c>
      <c r="O229" s="83">
        <v>0</v>
      </c>
      <c r="P229" s="83">
        <v>0</v>
      </c>
      <c r="Q229" s="83">
        <v>0</v>
      </c>
      <c r="R229" s="83">
        <v>0</v>
      </c>
      <c r="S229" s="83">
        <v>0</v>
      </c>
      <c r="T229" s="83">
        <v>0</v>
      </c>
      <c r="U229" s="83">
        <v>0</v>
      </c>
      <c r="V229" s="83">
        <v>0</v>
      </c>
      <c r="W229" s="83">
        <v>0</v>
      </c>
      <c r="X229" s="83">
        <v>0</v>
      </c>
      <c r="Y229" s="83">
        <v>0</v>
      </c>
      <c r="Z229" s="83">
        <v>0</v>
      </c>
      <c r="AA229" s="83">
        <v>0</v>
      </c>
      <c r="AB229" s="83">
        <v>0</v>
      </c>
      <c r="AC229" s="83">
        <v>0</v>
      </c>
      <c r="AD229" s="83">
        <v>0</v>
      </c>
      <c r="AE229" s="84">
        <v>0</v>
      </c>
      <c r="AF229" s="83">
        <f t="shared" si="178"/>
        <v>0</v>
      </c>
      <c r="AG229" s="83">
        <f t="shared" si="208"/>
        <v>0</v>
      </c>
      <c r="AH229" s="83">
        <f t="shared" si="209"/>
        <v>0</v>
      </c>
      <c r="AI229" s="84">
        <v>0</v>
      </c>
      <c r="AJ229" s="83">
        <f t="shared" si="210"/>
        <v>0</v>
      </c>
      <c r="AK229" s="83">
        <f t="shared" si="211"/>
        <v>0</v>
      </c>
      <c r="AL229" s="83">
        <f t="shared" si="212"/>
        <v>0</v>
      </c>
      <c r="AM229" s="84">
        <v>0</v>
      </c>
      <c r="AN229" s="83">
        <f t="shared" si="181"/>
        <v>0</v>
      </c>
      <c r="AO229" s="83">
        <f t="shared" si="182"/>
        <v>0</v>
      </c>
      <c r="AP229" s="83">
        <f t="shared" si="183"/>
        <v>0</v>
      </c>
      <c r="AQ229" s="84">
        <v>0</v>
      </c>
      <c r="AR229" s="83">
        <f t="shared" si="213"/>
        <v>0</v>
      </c>
      <c r="AS229" s="83">
        <f t="shared" si="214"/>
        <v>0</v>
      </c>
      <c r="AT229" s="83">
        <f t="shared" si="215"/>
        <v>0</v>
      </c>
      <c r="AU229" s="83">
        <v>0</v>
      </c>
      <c r="AV229" s="83">
        <v>0</v>
      </c>
      <c r="AW229" s="83">
        <v>0</v>
      </c>
      <c r="AX229" s="84">
        <v>0</v>
      </c>
      <c r="AY229" s="83">
        <f t="shared" si="184"/>
        <v>0</v>
      </c>
      <c r="AZ229" s="83">
        <f t="shared" si="185"/>
        <v>0</v>
      </c>
      <c r="BA229" s="83">
        <f t="shared" si="186"/>
        <v>0</v>
      </c>
      <c r="BB229" s="83">
        <v>0</v>
      </c>
      <c r="BC229" s="83">
        <f t="shared" si="187"/>
        <v>0</v>
      </c>
      <c r="BD229" s="83">
        <f t="shared" si="188"/>
        <v>0</v>
      </c>
      <c r="BE229" s="83">
        <f t="shared" si="189"/>
        <v>0</v>
      </c>
      <c r="BF229" s="84">
        <v>0</v>
      </c>
      <c r="BG229" s="83">
        <f t="shared" si="200"/>
        <v>0</v>
      </c>
      <c r="BH229" s="83">
        <f t="shared" si="201"/>
        <v>0</v>
      </c>
      <c r="BI229" s="83">
        <f t="shared" si="202"/>
        <v>0</v>
      </c>
      <c r="BJ229" s="84">
        <v>0</v>
      </c>
      <c r="BK229" s="83">
        <f t="shared" si="203"/>
        <v>0</v>
      </c>
      <c r="BL229" s="83">
        <f t="shared" si="204"/>
        <v>0</v>
      </c>
      <c r="BM229" s="83">
        <f t="shared" si="205"/>
        <v>0</v>
      </c>
      <c r="BN229" s="83">
        <f t="shared" si="190"/>
        <v>0</v>
      </c>
      <c r="BO229" s="83">
        <f t="shared" si="191"/>
        <v>0</v>
      </c>
      <c r="BP229" s="83">
        <f t="shared" si="192"/>
        <v>0</v>
      </c>
      <c r="BQ229" s="83">
        <f t="shared" si="193"/>
        <v>0</v>
      </c>
      <c r="BR229" s="85"/>
      <c r="BS229" s="83">
        <f t="shared" si="194"/>
        <v>0</v>
      </c>
      <c r="BT229" s="83">
        <f t="shared" si="195"/>
        <v>0</v>
      </c>
      <c r="BU229" s="83"/>
      <c r="BV229" s="86">
        <f t="shared" si="196"/>
        <v>0</v>
      </c>
      <c r="BW229" s="86">
        <f t="shared" si="197"/>
        <v>0</v>
      </c>
      <c r="BX229" s="86">
        <f t="shared" si="198"/>
        <v>0</v>
      </c>
      <c r="BY229" s="78"/>
      <c r="BZ229" s="78"/>
      <c r="CA229" s="78"/>
      <c r="CB229" s="78"/>
      <c r="CC229" s="78"/>
      <c r="CD229" s="78"/>
      <c r="CE229" s="78"/>
      <c r="CF229" s="78"/>
      <c r="CG229" s="78"/>
      <c r="CH229" s="78"/>
      <c r="CI229" s="78"/>
      <c r="CJ229" s="78"/>
      <c r="CK229" s="78"/>
      <c r="CL229" s="78"/>
      <c r="CM229" s="78"/>
      <c r="CN229" s="78"/>
      <c r="CO229" s="78"/>
      <c r="CP229" s="78"/>
      <c r="CQ229" s="78"/>
      <c r="CR229" s="78"/>
      <c r="CS229" s="78"/>
      <c r="CT229" s="78"/>
      <c r="CU229" s="78"/>
      <c r="CV229" s="78"/>
      <c r="CW229" s="78"/>
      <c r="CX229" s="78"/>
      <c r="CY229" s="78"/>
      <c r="CZ229" s="78"/>
      <c r="DA229" s="78"/>
      <c r="DB229" s="78"/>
      <c r="DC229" s="78"/>
      <c r="DD229" s="78"/>
      <c r="DE229" s="78"/>
      <c r="DF229" s="78"/>
      <c r="DG229" s="78"/>
      <c r="DH229" s="78"/>
      <c r="DI229" s="78"/>
      <c r="DJ229" s="78"/>
      <c r="DK229" s="78"/>
      <c r="DL229" s="78"/>
      <c r="DM229" s="78"/>
      <c r="DN229" s="78"/>
      <c r="DO229" s="78"/>
      <c r="DP229" s="78"/>
      <c r="DQ229" s="78"/>
      <c r="DR229" s="78"/>
      <c r="DS229" s="78"/>
      <c r="DT229" s="78"/>
      <c r="DU229" s="78"/>
      <c r="DV229" s="78"/>
      <c r="DW229" s="78"/>
      <c r="DX229" s="78"/>
      <c r="DY229" s="78"/>
      <c r="DZ229" s="78"/>
      <c r="EA229" s="78"/>
      <c r="EB229" s="78"/>
      <c r="EC229" s="78"/>
      <c r="ED229" s="78"/>
      <c r="EE229" s="78"/>
      <c r="EF229" s="78"/>
      <c r="EG229" s="78"/>
      <c r="EH229" s="78"/>
      <c r="EI229" s="78"/>
      <c r="EJ229" s="78"/>
    </row>
    <row r="230" spans="1:140" x14ac:dyDescent="0.25">
      <c r="A230" s="72"/>
      <c r="B230" s="119">
        <v>227</v>
      </c>
      <c r="C230" s="88" t="s">
        <v>593</v>
      </c>
      <c r="D230" s="88" t="s">
        <v>172</v>
      </c>
      <c r="E230" s="73">
        <v>0</v>
      </c>
      <c r="F230" s="73">
        <v>0</v>
      </c>
      <c r="G230" s="73">
        <v>0</v>
      </c>
      <c r="H230" s="74">
        <v>0</v>
      </c>
      <c r="I230" s="74">
        <v>0</v>
      </c>
      <c r="J230" s="74">
        <v>0</v>
      </c>
      <c r="K230" s="75">
        <v>0</v>
      </c>
      <c r="L230" s="74">
        <f t="shared" si="206"/>
        <v>0</v>
      </c>
      <c r="M230" s="74">
        <f t="shared" si="207"/>
        <v>0</v>
      </c>
      <c r="N230" s="74">
        <v>0</v>
      </c>
      <c r="O230" s="74">
        <v>0</v>
      </c>
      <c r="P230" s="74">
        <v>0</v>
      </c>
      <c r="Q230" s="74">
        <v>0</v>
      </c>
      <c r="R230" s="74">
        <v>0</v>
      </c>
      <c r="S230" s="74">
        <v>0</v>
      </c>
      <c r="T230" s="74">
        <v>0</v>
      </c>
      <c r="U230" s="74">
        <v>0</v>
      </c>
      <c r="V230" s="74">
        <v>0</v>
      </c>
      <c r="W230" s="74">
        <v>0</v>
      </c>
      <c r="X230" s="74">
        <v>0</v>
      </c>
      <c r="Y230" s="74">
        <v>0</v>
      </c>
      <c r="Z230" s="74">
        <v>0</v>
      </c>
      <c r="AA230" s="74">
        <v>0</v>
      </c>
      <c r="AB230" s="74">
        <v>0</v>
      </c>
      <c r="AC230" s="74">
        <v>0</v>
      </c>
      <c r="AD230" s="74">
        <v>0</v>
      </c>
      <c r="AE230" s="75">
        <v>0</v>
      </c>
      <c r="AF230" s="74">
        <f t="shared" si="178"/>
        <v>0</v>
      </c>
      <c r="AG230" s="74">
        <f t="shared" si="208"/>
        <v>0</v>
      </c>
      <c r="AH230" s="74">
        <f t="shared" si="209"/>
        <v>0</v>
      </c>
      <c r="AI230" s="75">
        <v>0</v>
      </c>
      <c r="AJ230" s="74">
        <f t="shared" si="210"/>
        <v>0</v>
      </c>
      <c r="AK230" s="74">
        <f t="shared" si="211"/>
        <v>0</v>
      </c>
      <c r="AL230" s="74">
        <f t="shared" si="212"/>
        <v>0</v>
      </c>
      <c r="AM230" s="75">
        <v>0</v>
      </c>
      <c r="AN230" s="74">
        <f t="shared" si="181"/>
        <v>0</v>
      </c>
      <c r="AO230" s="74">
        <f t="shared" si="182"/>
        <v>0</v>
      </c>
      <c r="AP230" s="74">
        <f t="shared" si="183"/>
        <v>0</v>
      </c>
      <c r="AQ230" s="75">
        <v>0</v>
      </c>
      <c r="AR230" s="74">
        <f t="shared" si="213"/>
        <v>0</v>
      </c>
      <c r="AS230" s="74">
        <f t="shared" si="214"/>
        <v>0</v>
      </c>
      <c r="AT230" s="74">
        <f t="shared" si="215"/>
        <v>0</v>
      </c>
      <c r="AU230" s="74">
        <v>0</v>
      </c>
      <c r="AV230" s="74">
        <v>0</v>
      </c>
      <c r="AW230" s="74">
        <v>0</v>
      </c>
      <c r="AX230" s="75">
        <v>0</v>
      </c>
      <c r="AY230" s="74">
        <f t="shared" si="184"/>
        <v>0</v>
      </c>
      <c r="AZ230" s="74">
        <f t="shared" si="185"/>
        <v>0</v>
      </c>
      <c r="BA230" s="74">
        <f t="shared" si="186"/>
        <v>0</v>
      </c>
      <c r="BB230" s="74">
        <v>0</v>
      </c>
      <c r="BC230" s="74">
        <f t="shared" si="187"/>
        <v>0</v>
      </c>
      <c r="BD230" s="74">
        <f t="shared" si="188"/>
        <v>0</v>
      </c>
      <c r="BE230" s="74">
        <f t="shared" si="189"/>
        <v>0</v>
      </c>
      <c r="BF230" s="75">
        <v>0.1239</v>
      </c>
      <c r="BG230" s="74">
        <f t="shared" si="200"/>
        <v>0</v>
      </c>
      <c r="BH230" s="74">
        <f t="shared" si="201"/>
        <v>6.8144999999999997E-2</v>
      </c>
      <c r="BI230" s="74">
        <f t="shared" si="202"/>
        <v>5.5754999999999999E-2</v>
      </c>
      <c r="BJ230" s="75">
        <v>0</v>
      </c>
      <c r="BK230" s="74">
        <f t="shared" si="203"/>
        <v>0</v>
      </c>
      <c r="BL230" s="74">
        <f t="shared" si="204"/>
        <v>0</v>
      </c>
      <c r="BM230" s="74">
        <f t="shared" si="205"/>
        <v>0</v>
      </c>
      <c r="BN230" s="74">
        <f t="shared" si="190"/>
        <v>0</v>
      </c>
      <c r="BO230" s="74">
        <f t="shared" si="191"/>
        <v>6.8144999999999997E-2</v>
      </c>
      <c r="BP230" s="74">
        <f t="shared" si="192"/>
        <v>5.5754999999999999E-2</v>
      </c>
      <c r="BQ230" s="74">
        <f t="shared" si="193"/>
        <v>0.1239</v>
      </c>
      <c r="BS230" s="74">
        <f t="shared" si="194"/>
        <v>0.1239</v>
      </c>
      <c r="BT230" s="74">
        <f t="shared" si="195"/>
        <v>0</v>
      </c>
      <c r="BU230" s="74"/>
      <c r="BV230" s="77">
        <f t="shared" si="196"/>
        <v>0</v>
      </c>
      <c r="BW230" s="77">
        <f t="shared" si="197"/>
        <v>0.55000000000000004</v>
      </c>
      <c r="BX230" s="77">
        <f t="shared" si="198"/>
        <v>0.45</v>
      </c>
      <c r="BY230" s="78"/>
      <c r="BZ230" s="78"/>
      <c r="CA230" s="78"/>
      <c r="CB230" s="78"/>
      <c r="CC230" s="78"/>
      <c r="CD230" s="78"/>
      <c r="CE230" s="78"/>
      <c r="CF230" s="78"/>
      <c r="CG230" s="78"/>
      <c r="CH230" s="78"/>
      <c r="CI230" s="78"/>
      <c r="CJ230" s="78"/>
      <c r="CK230" s="78"/>
      <c r="CL230" s="78"/>
      <c r="CM230" s="78"/>
      <c r="CN230" s="78"/>
      <c r="CO230" s="78"/>
      <c r="CP230" s="78"/>
      <c r="CQ230" s="78"/>
      <c r="CR230" s="78"/>
      <c r="CS230" s="78"/>
      <c r="CT230" s="78"/>
      <c r="CU230" s="78"/>
      <c r="CV230" s="78"/>
      <c r="CW230" s="78"/>
      <c r="CX230" s="78"/>
      <c r="CY230" s="78"/>
      <c r="CZ230" s="78"/>
      <c r="DA230" s="78"/>
      <c r="DB230" s="78"/>
      <c r="DC230" s="78"/>
      <c r="DD230" s="78"/>
      <c r="DE230" s="78"/>
      <c r="DF230" s="78"/>
      <c r="DG230" s="78"/>
      <c r="DH230" s="78"/>
      <c r="DI230" s="78"/>
      <c r="DJ230" s="78"/>
      <c r="DK230" s="78"/>
      <c r="DL230" s="78"/>
      <c r="DM230" s="78"/>
      <c r="DN230" s="78"/>
      <c r="DO230" s="78"/>
      <c r="DP230" s="78"/>
      <c r="DQ230" s="78"/>
      <c r="DR230" s="78"/>
      <c r="DS230" s="78"/>
      <c r="DT230" s="78"/>
      <c r="DU230" s="78"/>
      <c r="DV230" s="78"/>
      <c r="DW230" s="78"/>
      <c r="DX230" s="78"/>
      <c r="DY230" s="78"/>
      <c r="DZ230" s="78"/>
      <c r="EA230" s="78"/>
      <c r="EB230" s="78"/>
      <c r="EC230" s="78"/>
      <c r="ED230" s="78"/>
      <c r="EE230" s="78"/>
      <c r="EF230" s="78"/>
      <c r="EG230" s="78"/>
      <c r="EH230" s="78"/>
      <c r="EI230" s="78"/>
      <c r="EJ230" s="78"/>
    </row>
    <row r="231" spans="1:140" x14ac:dyDescent="0.25">
      <c r="A231" s="87"/>
      <c r="B231" s="119">
        <v>228</v>
      </c>
      <c r="C231" s="88" t="s">
        <v>400</v>
      </c>
      <c r="D231" s="88" t="s">
        <v>173</v>
      </c>
      <c r="E231" s="73">
        <v>0</v>
      </c>
      <c r="F231" s="73">
        <v>0.42</v>
      </c>
      <c r="G231" s="73">
        <v>0</v>
      </c>
      <c r="H231" s="74">
        <v>0</v>
      </c>
      <c r="I231" s="74">
        <v>0</v>
      </c>
      <c r="J231" s="74">
        <v>0</v>
      </c>
      <c r="K231" s="75">
        <v>0</v>
      </c>
      <c r="L231" s="74">
        <f t="shared" si="206"/>
        <v>0</v>
      </c>
      <c r="M231" s="74">
        <f t="shared" si="207"/>
        <v>0</v>
      </c>
      <c r="N231" s="74">
        <v>0</v>
      </c>
      <c r="O231" s="74">
        <v>0</v>
      </c>
      <c r="P231" s="74">
        <v>0</v>
      </c>
      <c r="Q231" s="74">
        <v>0</v>
      </c>
      <c r="R231" s="74">
        <v>0</v>
      </c>
      <c r="S231" s="74">
        <v>7.03</v>
      </c>
      <c r="T231" s="74">
        <v>0</v>
      </c>
      <c r="U231" s="74">
        <v>0</v>
      </c>
      <c r="V231" s="74">
        <v>0</v>
      </c>
      <c r="W231" s="74">
        <v>0</v>
      </c>
      <c r="X231" s="74">
        <v>0</v>
      </c>
      <c r="Y231" s="74">
        <v>0</v>
      </c>
      <c r="Z231" s="74">
        <v>0</v>
      </c>
      <c r="AA231" s="74">
        <v>0</v>
      </c>
      <c r="AB231" s="74">
        <v>0</v>
      </c>
      <c r="AC231" s="74">
        <v>0</v>
      </c>
      <c r="AD231" s="74">
        <v>0</v>
      </c>
      <c r="AE231" s="75">
        <v>0</v>
      </c>
      <c r="AF231" s="74">
        <f t="shared" si="178"/>
        <v>0</v>
      </c>
      <c r="AG231" s="74">
        <f t="shared" si="208"/>
        <v>0</v>
      </c>
      <c r="AH231" s="74">
        <f t="shared" si="209"/>
        <v>0</v>
      </c>
      <c r="AI231" s="75">
        <v>0</v>
      </c>
      <c r="AJ231" s="74">
        <f t="shared" si="210"/>
        <v>0</v>
      </c>
      <c r="AK231" s="74">
        <f t="shared" si="211"/>
        <v>0</v>
      </c>
      <c r="AL231" s="74">
        <f t="shared" si="212"/>
        <v>0</v>
      </c>
      <c r="AM231" s="75">
        <v>0</v>
      </c>
      <c r="AN231" s="74">
        <f t="shared" si="181"/>
        <v>0</v>
      </c>
      <c r="AO231" s="74">
        <f t="shared" si="182"/>
        <v>0</v>
      </c>
      <c r="AP231" s="74">
        <f t="shared" si="183"/>
        <v>0</v>
      </c>
      <c r="AQ231" s="75">
        <v>0</v>
      </c>
      <c r="AR231" s="74">
        <f t="shared" si="213"/>
        <v>0</v>
      </c>
      <c r="AS231" s="74">
        <f t="shared" si="214"/>
        <v>0</v>
      </c>
      <c r="AT231" s="74">
        <f t="shared" si="215"/>
        <v>0</v>
      </c>
      <c r="AU231" s="74">
        <v>0</v>
      </c>
      <c r="AV231" s="74">
        <v>0</v>
      </c>
      <c r="AW231" s="74">
        <v>0</v>
      </c>
      <c r="AX231" s="75">
        <v>0</v>
      </c>
      <c r="AY231" s="74">
        <f t="shared" si="184"/>
        <v>0</v>
      </c>
      <c r="AZ231" s="74">
        <f t="shared" si="185"/>
        <v>0</v>
      </c>
      <c r="BA231" s="74">
        <f t="shared" si="186"/>
        <v>0</v>
      </c>
      <c r="BB231" s="74">
        <v>0</v>
      </c>
      <c r="BC231" s="74">
        <f t="shared" si="187"/>
        <v>0</v>
      </c>
      <c r="BD231" s="74">
        <f t="shared" si="188"/>
        <v>0</v>
      </c>
      <c r="BE231" s="74">
        <f t="shared" si="189"/>
        <v>0</v>
      </c>
      <c r="BF231" s="75">
        <v>0.19139999999999999</v>
      </c>
      <c r="BG231" s="74">
        <f t="shared" si="200"/>
        <v>0</v>
      </c>
      <c r="BH231" s="74">
        <f t="shared" si="201"/>
        <v>0.10527</v>
      </c>
      <c r="BI231" s="74">
        <f t="shared" si="202"/>
        <v>8.6129999999999998E-2</v>
      </c>
      <c r="BJ231" s="75">
        <v>0</v>
      </c>
      <c r="BK231" s="74">
        <f t="shared" si="203"/>
        <v>0</v>
      </c>
      <c r="BL231" s="74">
        <f t="shared" si="204"/>
        <v>0</v>
      </c>
      <c r="BM231" s="74">
        <f t="shared" si="205"/>
        <v>0</v>
      </c>
      <c r="BN231" s="74">
        <f t="shared" si="190"/>
        <v>0</v>
      </c>
      <c r="BO231" s="74">
        <f t="shared" si="191"/>
        <v>7.1352700000000002</v>
      </c>
      <c r="BP231" s="74">
        <f t="shared" si="192"/>
        <v>0.50612999999999997</v>
      </c>
      <c r="BQ231" s="74">
        <f t="shared" si="193"/>
        <v>7.6414</v>
      </c>
      <c r="BS231" s="74">
        <f t="shared" si="194"/>
        <v>7.6414</v>
      </c>
      <c r="BT231" s="74">
        <f t="shared" si="195"/>
        <v>0</v>
      </c>
      <c r="BU231" s="74"/>
      <c r="BV231" s="77">
        <f t="shared" si="196"/>
        <v>0</v>
      </c>
      <c r="BW231" s="77">
        <f t="shared" si="197"/>
        <v>0.93376475514957991</v>
      </c>
      <c r="BX231" s="77">
        <f t="shared" si="198"/>
        <v>6.623524485042008E-2</v>
      </c>
      <c r="BY231" s="78"/>
      <c r="BZ231" s="78"/>
      <c r="CA231" s="78"/>
      <c r="CB231" s="78"/>
      <c r="CC231" s="78"/>
      <c r="CD231" s="78"/>
      <c r="CE231" s="78"/>
      <c r="CF231" s="78"/>
      <c r="CG231" s="78"/>
      <c r="CH231" s="78"/>
      <c r="CI231" s="78"/>
      <c r="CJ231" s="78"/>
      <c r="CK231" s="78"/>
      <c r="CL231" s="78"/>
      <c r="CM231" s="78"/>
      <c r="CN231" s="78"/>
      <c r="CO231" s="78"/>
      <c r="CP231" s="78"/>
      <c r="CQ231" s="78"/>
      <c r="CR231" s="78"/>
      <c r="CS231" s="78"/>
      <c r="CT231" s="78"/>
      <c r="CU231" s="78"/>
      <c r="CV231" s="78"/>
      <c r="CW231" s="78"/>
      <c r="CX231" s="78"/>
      <c r="CY231" s="78"/>
      <c r="CZ231" s="78"/>
      <c r="DA231" s="78"/>
      <c r="DB231" s="78"/>
      <c r="DC231" s="78"/>
      <c r="DD231" s="78"/>
      <c r="DE231" s="78"/>
      <c r="DF231" s="78"/>
      <c r="DG231" s="78"/>
      <c r="DH231" s="78"/>
      <c r="DI231" s="78"/>
      <c r="DJ231" s="78"/>
      <c r="DK231" s="78"/>
      <c r="DL231" s="78"/>
      <c r="DM231" s="78"/>
      <c r="DN231" s="78"/>
      <c r="DO231" s="78"/>
      <c r="DP231" s="78"/>
      <c r="DQ231" s="78"/>
      <c r="DR231" s="78"/>
      <c r="DS231" s="78"/>
      <c r="DT231" s="78"/>
      <c r="DU231" s="78"/>
      <c r="DV231" s="78"/>
      <c r="DW231" s="78"/>
      <c r="DX231" s="78"/>
      <c r="DY231" s="78"/>
      <c r="DZ231" s="78"/>
      <c r="EA231" s="78"/>
      <c r="EB231" s="78"/>
      <c r="EC231" s="78"/>
      <c r="ED231" s="78"/>
      <c r="EE231" s="78"/>
      <c r="EF231" s="78"/>
      <c r="EG231" s="78"/>
      <c r="EH231" s="78"/>
      <c r="EI231" s="78"/>
      <c r="EJ231" s="78"/>
    </row>
    <row r="232" spans="1:140" x14ac:dyDescent="0.25">
      <c r="A232" s="108" t="s">
        <v>582</v>
      </c>
      <c r="B232" s="120">
        <v>229</v>
      </c>
      <c r="C232" s="81" t="s">
        <v>370</v>
      </c>
      <c r="D232" s="81" t="s">
        <v>427</v>
      </c>
      <c r="E232" s="82">
        <v>0</v>
      </c>
      <c r="F232" s="82">
        <v>0</v>
      </c>
      <c r="G232" s="82">
        <v>0</v>
      </c>
      <c r="H232" s="83">
        <v>0</v>
      </c>
      <c r="I232" s="83">
        <v>0</v>
      </c>
      <c r="J232" s="83">
        <v>0</v>
      </c>
      <c r="K232" s="84">
        <v>0</v>
      </c>
      <c r="L232" s="83">
        <f t="shared" si="206"/>
        <v>0</v>
      </c>
      <c r="M232" s="83">
        <f t="shared" si="207"/>
        <v>0</v>
      </c>
      <c r="N232" s="83">
        <v>0</v>
      </c>
      <c r="O232" s="83">
        <v>0</v>
      </c>
      <c r="P232" s="83">
        <v>0</v>
      </c>
      <c r="Q232" s="83">
        <v>0</v>
      </c>
      <c r="R232" s="83">
        <v>0</v>
      </c>
      <c r="S232" s="83">
        <v>0</v>
      </c>
      <c r="T232" s="83">
        <v>0</v>
      </c>
      <c r="U232" s="83">
        <v>0</v>
      </c>
      <c r="V232" s="83">
        <v>0</v>
      </c>
      <c r="W232" s="83">
        <v>0</v>
      </c>
      <c r="X232" s="83">
        <v>0</v>
      </c>
      <c r="Y232" s="83">
        <v>0</v>
      </c>
      <c r="Z232" s="83">
        <v>0</v>
      </c>
      <c r="AA232" s="83">
        <v>0</v>
      </c>
      <c r="AB232" s="83">
        <v>0</v>
      </c>
      <c r="AC232" s="83">
        <v>0</v>
      </c>
      <c r="AD232" s="83">
        <v>0</v>
      </c>
      <c r="AE232" s="84">
        <v>0</v>
      </c>
      <c r="AF232" s="83">
        <f t="shared" si="178"/>
        <v>0</v>
      </c>
      <c r="AG232" s="83">
        <f t="shared" si="208"/>
        <v>0</v>
      </c>
      <c r="AH232" s="83">
        <f t="shared" si="209"/>
        <v>0</v>
      </c>
      <c r="AI232" s="84">
        <v>0</v>
      </c>
      <c r="AJ232" s="83">
        <f t="shared" si="210"/>
        <v>0</v>
      </c>
      <c r="AK232" s="83">
        <f t="shared" si="211"/>
        <v>0</v>
      </c>
      <c r="AL232" s="83">
        <f t="shared" si="212"/>
        <v>0</v>
      </c>
      <c r="AM232" s="84">
        <v>0</v>
      </c>
      <c r="AN232" s="83">
        <f t="shared" si="181"/>
        <v>0</v>
      </c>
      <c r="AO232" s="83">
        <f t="shared" si="182"/>
        <v>0</v>
      </c>
      <c r="AP232" s="83">
        <f t="shared" si="183"/>
        <v>0</v>
      </c>
      <c r="AQ232" s="84">
        <v>0</v>
      </c>
      <c r="AR232" s="83">
        <f t="shared" si="213"/>
        <v>0</v>
      </c>
      <c r="AS232" s="83">
        <f t="shared" si="214"/>
        <v>0</v>
      </c>
      <c r="AT232" s="83">
        <f t="shared" si="215"/>
        <v>0</v>
      </c>
      <c r="AU232" s="83">
        <v>0</v>
      </c>
      <c r="AV232" s="83">
        <v>0</v>
      </c>
      <c r="AW232" s="83">
        <v>0</v>
      </c>
      <c r="AX232" s="84">
        <v>0</v>
      </c>
      <c r="AY232" s="83">
        <f t="shared" si="184"/>
        <v>0</v>
      </c>
      <c r="AZ232" s="83">
        <f t="shared" si="185"/>
        <v>0</v>
      </c>
      <c r="BA232" s="83">
        <f t="shared" si="186"/>
        <v>0</v>
      </c>
      <c r="BB232" s="83">
        <v>0</v>
      </c>
      <c r="BC232" s="83">
        <f t="shared" si="187"/>
        <v>0</v>
      </c>
      <c r="BD232" s="83">
        <f t="shared" si="188"/>
        <v>0</v>
      </c>
      <c r="BE232" s="83">
        <f t="shared" si="189"/>
        <v>0</v>
      </c>
      <c r="BF232" s="84">
        <v>0</v>
      </c>
      <c r="BG232" s="83">
        <f t="shared" si="200"/>
        <v>0</v>
      </c>
      <c r="BH232" s="83">
        <f t="shared" si="201"/>
        <v>0</v>
      </c>
      <c r="BI232" s="83">
        <f t="shared" si="202"/>
        <v>0</v>
      </c>
      <c r="BJ232" s="84">
        <v>0</v>
      </c>
      <c r="BK232" s="83">
        <f t="shared" si="203"/>
        <v>0</v>
      </c>
      <c r="BL232" s="83">
        <f t="shared" si="204"/>
        <v>0</v>
      </c>
      <c r="BM232" s="83">
        <f t="shared" si="205"/>
        <v>0</v>
      </c>
      <c r="BN232" s="83">
        <f t="shared" si="190"/>
        <v>0</v>
      </c>
      <c r="BO232" s="83">
        <f t="shared" si="191"/>
        <v>0</v>
      </c>
      <c r="BP232" s="83">
        <f t="shared" si="192"/>
        <v>0</v>
      </c>
      <c r="BQ232" s="83">
        <f t="shared" si="193"/>
        <v>0</v>
      </c>
      <c r="BR232" s="85"/>
      <c r="BS232" s="83">
        <f t="shared" si="194"/>
        <v>0</v>
      </c>
      <c r="BT232" s="83">
        <f t="shared" si="195"/>
        <v>0</v>
      </c>
      <c r="BU232" s="83"/>
      <c r="BV232" s="86">
        <f t="shared" si="196"/>
        <v>0</v>
      </c>
      <c r="BW232" s="86">
        <f t="shared" si="197"/>
        <v>0</v>
      </c>
      <c r="BX232" s="86">
        <f t="shared" si="198"/>
        <v>0</v>
      </c>
      <c r="BY232" s="78"/>
      <c r="BZ232" s="78"/>
      <c r="CA232" s="78"/>
      <c r="CB232" s="78"/>
      <c r="CC232" s="78"/>
      <c r="CD232" s="78"/>
      <c r="CE232" s="78"/>
      <c r="CF232" s="78"/>
      <c r="CG232" s="78"/>
      <c r="CH232" s="78"/>
      <c r="CI232" s="78"/>
      <c r="CJ232" s="78"/>
      <c r="CK232" s="78"/>
      <c r="CL232" s="78"/>
      <c r="CM232" s="78"/>
      <c r="CN232" s="78"/>
      <c r="CO232" s="78"/>
      <c r="CP232" s="78"/>
      <c r="CQ232" s="78"/>
      <c r="CR232" s="78"/>
      <c r="CS232" s="78"/>
      <c r="CT232" s="78"/>
      <c r="CU232" s="78"/>
      <c r="CV232" s="78"/>
      <c r="CW232" s="78"/>
      <c r="CX232" s="78"/>
      <c r="CY232" s="78"/>
      <c r="CZ232" s="78"/>
      <c r="DA232" s="78"/>
      <c r="DB232" s="78"/>
      <c r="DC232" s="78"/>
      <c r="DD232" s="78"/>
      <c r="DE232" s="78"/>
      <c r="DF232" s="78"/>
      <c r="DG232" s="78"/>
      <c r="DH232" s="78"/>
      <c r="DI232" s="78"/>
      <c r="DJ232" s="78"/>
      <c r="DK232" s="78"/>
      <c r="DL232" s="78"/>
      <c r="DM232" s="78"/>
      <c r="DN232" s="78"/>
      <c r="DO232" s="78"/>
      <c r="DP232" s="78"/>
      <c r="DQ232" s="78"/>
      <c r="DR232" s="78"/>
      <c r="DS232" s="78"/>
      <c r="DT232" s="78"/>
      <c r="DU232" s="78"/>
      <c r="DV232" s="78"/>
      <c r="DW232" s="78"/>
      <c r="DX232" s="78"/>
      <c r="DY232" s="78"/>
      <c r="DZ232" s="78"/>
      <c r="EA232" s="78"/>
      <c r="EB232" s="78"/>
      <c r="EC232" s="78"/>
      <c r="ED232" s="78"/>
      <c r="EE232" s="78"/>
      <c r="EF232" s="78"/>
      <c r="EG232" s="78"/>
      <c r="EH232" s="78"/>
      <c r="EI232" s="78"/>
      <c r="EJ232" s="78"/>
    </row>
    <row r="233" spans="1:140" s="113" customFormat="1" x14ac:dyDescent="0.25">
      <c r="A233" s="72"/>
      <c r="B233" s="119">
        <v>230</v>
      </c>
      <c r="C233" s="88" t="s">
        <v>368</v>
      </c>
      <c r="D233" s="88" t="s">
        <v>174</v>
      </c>
      <c r="E233" s="73">
        <v>0</v>
      </c>
      <c r="F233" s="73">
        <v>0.27</v>
      </c>
      <c r="G233" s="73">
        <v>0</v>
      </c>
      <c r="H233" s="74">
        <v>0</v>
      </c>
      <c r="I233" s="74">
        <v>0</v>
      </c>
      <c r="J233" s="74">
        <v>0</v>
      </c>
      <c r="K233" s="75">
        <v>0</v>
      </c>
      <c r="L233" s="74">
        <f t="shared" si="206"/>
        <v>0</v>
      </c>
      <c r="M233" s="74">
        <f t="shared" si="207"/>
        <v>0</v>
      </c>
      <c r="N233" s="74">
        <v>0</v>
      </c>
      <c r="O233" s="74">
        <v>0</v>
      </c>
      <c r="P233" s="74">
        <v>0</v>
      </c>
      <c r="Q233" s="74">
        <v>0</v>
      </c>
      <c r="R233" s="74">
        <v>0</v>
      </c>
      <c r="S233" s="74">
        <v>0</v>
      </c>
      <c r="T233" s="74">
        <v>0</v>
      </c>
      <c r="U233" s="74">
        <v>0</v>
      </c>
      <c r="V233" s="74">
        <v>0</v>
      </c>
      <c r="W233" s="74">
        <v>2.71</v>
      </c>
      <c r="X233" s="74">
        <v>0</v>
      </c>
      <c r="Y233" s="74">
        <v>0</v>
      </c>
      <c r="Z233" s="74">
        <v>0</v>
      </c>
      <c r="AA233" s="74">
        <v>0</v>
      </c>
      <c r="AB233" s="74">
        <v>0</v>
      </c>
      <c r="AC233" s="74">
        <v>0</v>
      </c>
      <c r="AD233" s="74">
        <v>0</v>
      </c>
      <c r="AE233" s="75">
        <v>0</v>
      </c>
      <c r="AF233" s="74">
        <f t="shared" si="178"/>
        <v>0</v>
      </c>
      <c r="AG233" s="74">
        <f t="shared" si="208"/>
        <v>0</v>
      </c>
      <c r="AH233" s="74">
        <f t="shared" si="209"/>
        <v>0</v>
      </c>
      <c r="AI233" s="75">
        <v>0</v>
      </c>
      <c r="AJ233" s="74">
        <f t="shared" si="210"/>
        <v>0</v>
      </c>
      <c r="AK233" s="74">
        <f t="shared" si="211"/>
        <v>0</v>
      </c>
      <c r="AL233" s="74">
        <f t="shared" si="212"/>
        <v>0</v>
      </c>
      <c r="AM233" s="75">
        <v>0</v>
      </c>
      <c r="AN233" s="74">
        <f t="shared" si="181"/>
        <v>0</v>
      </c>
      <c r="AO233" s="74">
        <f t="shared" si="182"/>
        <v>0</v>
      </c>
      <c r="AP233" s="74">
        <f t="shared" si="183"/>
        <v>0</v>
      </c>
      <c r="AQ233" s="75">
        <v>0</v>
      </c>
      <c r="AR233" s="74">
        <f t="shared" si="213"/>
        <v>0</v>
      </c>
      <c r="AS233" s="74">
        <f t="shared" si="214"/>
        <v>0</v>
      </c>
      <c r="AT233" s="74">
        <f t="shared" si="215"/>
        <v>0</v>
      </c>
      <c r="AU233" s="74">
        <v>0</v>
      </c>
      <c r="AV233" s="74">
        <v>0</v>
      </c>
      <c r="AW233" s="74">
        <v>0</v>
      </c>
      <c r="AX233" s="75">
        <v>0</v>
      </c>
      <c r="AY233" s="74">
        <f t="shared" si="184"/>
        <v>0</v>
      </c>
      <c r="AZ233" s="74">
        <f t="shared" si="185"/>
        <v>0</v>
      </c>
      <c r="BA233" s="74">
        <f t="shared" si="186"/>
        <v>0</v>
      </c>
      <c r="BB233" s="74">
        <v>0</v>
      </c>
      <c r="BC233" s="74">
        <f t="shared" si="187"/>
        <v>0</v>
      </c>
      <c r="BD233" s="74">
        <f t="shared" si="188"/>
        <v>0</v>
      </c>
      <c r="BE233" s="74">
        <f t="shared" si="189"/>
        <v>0</v>
      </c>
      <c r="BF233" s="75">
        <v>0.1</v>
      </c>
      <c r="BG233" s="74">
        <f t="shared" si="200"/>
        <v>0</v>
      </c>
      <c r="BH233" s="74">
        <f t="shared" si="201"/>
        <v>5.5000000000000007E-2</v>
      </c>
      <c r="BI233" s="74">
        <f t="shared" si="202"/>
        <v>4.5000000000000005E-2</v>
      </c>
      <c r="BJ233" s="75">
        <v>0</v>
      </c>
      <c r="BK233" s="74">
        <f t="shared" si="203"/>
        <v>0</v>
      </c>
      <c r="BL233" s="74">
        <f t="shared" si="204"/>
        <v>0</v>
      </c>
      <c r="BM233" s="74">
        <f t="shared" si="205"/>
        <v>0</v>
      </c>
      <c r="BN233" s="74">
        <f t="shared" si="190"/>
        <v>0</v>
      </c>
      <c r="BO233" s="74">
        <f t="shared" si="191"/>
        <v>2.7650000000000001</v>
      </c>
      <c r="BP233" s="74">
        <f t="shared" si="192"/>
        <v>0.315</v>
      </c>
      <c r="BQ233" s="74">
        <f t="shared" si="193"/>
        <v>3.08</v>
      </c>
      <c r="BR233" s="76"/>
      <c r="BS233" s="74">
        <f t="shared" si="194"/>
        <v>3.08</v>
      </c>
      <c r="BT233" s="74">
        <f t="shared" si="195"/>
        <v>0</v>
      </c>
      <c r="BU233" s="74"/>
      <c r="BV233" s="77">
        <f t="shared" si="196"/>
        <v>0</v>
      </c>
      <c r="BW233" s="77">
        <f t="shared" si="197"/>
        <v>0.89772727272727271</v>
      </c>
      <c r="BX233" s="77">
        <f t="shared" si="198"/>
        <v>0.10227272727272727</v>
      </c>
      <c r="BY233" s="78"/>
      <c r="BZ233" s="78"/>
      <c r="CA233" s="78"/>
      <c r="CB233" s="78"/>
      <c r="CC233" s="78"/>
      <c r="CD233" s="78"/>
      <c r="CE233" s="78"/>
      <c r="CF233" s="78"/>
      <c r="CG233" s="78"/>
      <c r="CH233" s="78"/>
      <c r="CI233" s="78"/>
      <c r="CJ233" s="78"/>
      <c r="CK233" s="78"/>
      <c r="CL233" s="78"/>
      <c r="CM233" s="78"/>
      <c r="CN233" s="78"/>
      <c r="CO233" s="78"/>
      <c r="CP233" s="78"/>
      <c r="CQ233" s="78"/>
      <c r="CR233" s="78"/>
      <c r="CS233" s="78"/>
      <c r="CT233" s="78"/>
      <c r="CU233" s="78"/>
      <c r="CV233" s="78"/>
      <c r="CW233" s="78"/>
      <c r="CX233" s="78"/>
      <c r="CY233" s="78"/>
      <c r="CZ233" s="78"/>
      <c r="DA233" s="78"/>
      <c r="DB233" s="78"/>
      <c r="DC233" s="78"/>
      <c r="DD233" s="78"/>
      <c r="DE233" s="78"/>
      <c r="DF233" s="78"/>
      <c r="DG233" s="78"/>
      <c r="DH233" s="78"/>
      <c r="DI233" s="78"/>
      <c r="DJ233" s="78"/>
      <c r="DK233" s="78"/>
      <c r="DL233" s="78"/>
      <c r="DM233" s="78"/>
      <c r="DN233" s="78"/>
      <c r="DO233" s="78"/>
      <c r="DP233" s="78"/>
      <c r="DQ233" s="78"/>
      <c r="DR233" s="78"/>
      <c r="DS233" s="78"/>
      <c r="DT233" s="78"/>
      <c r="DU233" s="78"/>
      <c r="DV233" s="78"/>
      <c r="DW233" s="78"/>
      <c r="DX233" s="78"/>
      <c r="DY233" s="78"/>
      <c r="DZ233" s="78"/>
      <c r="EA233" s="78"/>
      <c r="EB233" s="78"/>
      <c r="EC233" s="78"/>
      <c r="ED233" s="78"/>
      <c r="EE233" s="78"/>
      <c r="EF233" s="78"/>
      <c r="EG233" s="78"/>
      <c r="EH233" s="78"/>
      <c r="EI233" s="78"/>
      <c r="EJ233" s="78"/>
    </row>
    <row r="234" spans="1:140" x14ac:dyDescent="0.25">
      <c r="A234" s="87"/>
      <c r="B234" s="119">
        <v>231</v>
      </c>
      <c r="C234" s="88" t="s">
        <v>590</v>
      </c>
      <c r="D234" s="88" t="s">
        <v>646</v>
      </c>
      <c r="E234" s="73">
        <v>0</v>
      </c>
      <c r="F234" s="73">
        <v>0</v>
      </c>
      <c r="G234" s="73">
        <v>0</v>
      </c>
      <c r="H234" s="74">
        <v>0</v>
      </c>
      <c r="I234" s="74">
        <v>0</v>
      </c>
      <c r="J234" s="74">
        <v>0</v>
      </c>
      <c r="K234" s="75">
        <v>0</v>
      </c>
      <c r="L234" s="74">
        <f t="shared" si="206"/>
        <v>0</v>
      </c>
      <c r="M234" s="74">
        <f t="shared" si="207"/>
        <v>0</v>
      </c>
      <c r="N234" s="74">
        <v>0</v>
      </c>
      <c r="O234" s="74">
        <v>0</v>
      </c>
      <c r="P234" s="74">
        <v>0</v>
      </c>
      <c r="Q234" s="74">
        <v>0</v>
      </c>
      <c r="R234" s="74">
        <v>0</v>
      </c>
      <c r="S234" s="74">
        <v>0</v>
      </c>
      <c r="T234" s="74">
        <v>0</v>
      </c>
      <c r="U234" s="74">
        <v>0</v>
      </c>
      <c r="V234" s="74">
        <v>0</v>
      </c>
      <c r="W234" s="74">
        <v>1.3</v>
      </c>
      <c r="X234" s="74">
        <v>0</v>
      </c>
      <c r="Y234" s="74">
        <v>0</v>
      </c>
      <c r="Z234" s="74">
        <v>0</v>
      </c>
      <c r="AA234" s="74">
        <v>0</v>
      </c>
      <c r="AB234" s="74">
        <v>0</v>
      </c>
      <c r="AC234" s="74">
        <v>0</v>
      </c>
      <c r="AD234" s="74">
        <v>0</v>
      </c>
      <c r="AE234" s="75">
        <v>0</v>
      </c>
      <c r="AF234" s="74">
        <f t="shared" si="178"/>
        <v>0</v>
      </c>
      <c r="AG234" s="74">
        <f t="shared" si="208"/>
        <v>0</v>
      </c>
      <c r="AH234" s="74">
        <f t="shared" si="209"/>
        <v>0</v>
      </c>
      <c r="AI234" s="75">
        <v>0</v>
      </c>
      <c r="AJ234" s="74">
        <f t="shared" si="210"/>
        <v>0</v>
      </c>
      <c r="AK234" s="74">
        <f t="shared" si="211"/>
        <v>0</v>
      </c>
      <c r="AL234" s="74">
        <f t="shared" si="212"/>
        <v>0</v>
      </c>
      <c r="AM234" s="75">
        <v>0</v>
      </c>
      <c r="AN234" s="74">
        <f t="shared" si="181"/>
        <v>0</v>
      </c>
      <c r="AO234" s="74">
        <f t="shared" si="182"/>
        <v>0</v>
      </c>
      <c r="AP234" s="74">
        <f t="shared" si="183"/>
        <v>0</v>
      </c>
      <c r="AQ234" s="75">
        <v>0</v>
      </c>
      <c r="AR234" s="74">
        <f t="shared" si="213"/>
        <v>0</v>
      </c>
      <c r="AS234" s="74">
        <f t="shared" si="214"/>
        <v>0</v>
      </c>
      <c r="AT234" s="74">
        <f t="shared" si="215"/>
        <v>0</v>
      </c>
      <c r="AU234" s="74">
        <v>0</v>
      </c>
      <c r="AV234" s="74">
        <v>0</v>
      </c>
      <c r="AW234" s="74">
        <v>0</v>
      </c>
      <c r="AX234" s="75">
        <v>0</v>
      </c>
      <c r="AY234" s="74">
        <f t="shared" si="184"/>
        <v>0</v>
      </c>
      <c r="AZ234" s="74">
        <f t="shared" si="185"/>
        <v>0</v>
      </c>
      <c r="BA234" s="74">
        <f t="shared" si="186"/>
        <v>0</v>
      </c>
      <c r="BB234" s="74">
        <v>0</v>
      </c>
      <c r="BC234" s="74">
        <f t="shared" si="187"/>
        <v>0</v>
      </c>
      <c r="BD234" s="74">
        <f t="shared" si="188"/>
        <v>0</v>
      </c>
      <c r="BE234" s="74">
        <f t="shared" si="189"/>
        <v>0</v>
      </c>
      <c r="BF234" s="75">
        <v>0.1</v>
      </c>
      <c r="BG234" s="74">
        <f t="shared" si="200"/>
        <v>0</v>
      </c>
      <c r="BH234" s="74">
        <f t="shared" si="201"/>
        <v>5.5000000000000007E-2</v>
      </c>
      <c r="BI234" s="74">
        <f t="shared" si="202"/>
        <v>4.5000000000000005E-2</v>
      </c>
      <c r="BJ234" s="75">
        <v>0</v>
      </c>
      <c r="BK234" s="74">
        <f t="shared" si="203"/>
        <v>0</v>
      </c>
      <c r="BL234" s="74">
        <f t="shared" si="204"/>
        <v>0</v>
      </c>
      <c r="BM234" s="74">
        <f t="shared" si="205"/>
        <v>0</v>
      </c>
      <c r="BN234" s="74">
        <f t="shared" si="190"/>
        <v>0</v>
      </c>
      <c r="BO234" s="74">
        <f t="shared" si="191"/>
        <v>1.355</v>
      </c>
      <c r="BP234" s="74">
        <f t="shared" si="192"/>
        <v>4.5000000000000005E-2</v>
      </c>
      <c r="BQ234" s="74">
        <f t="shared" si="193"/>
        <v>1.4</v>
      </c>
      <c r="BS234" s="74">
        <f t="shared" si="194"/>
        <v>1.4000000000000001</v>
      </c>
      <c r="BT234" s="74">
        <f t="shared" si="195"/>
        <v>0</v>
      </c>
      <c r="BU234" s="74"/>
      <c r="BV234" s="77">
        <f t="shared" si="196"/>
        <v>0</v>
      </c>
      <c r="BW234" s="77">
        <f t="shared" si="197"/>
        <v>0.96785714285714286</v>
      </c>
      <c r="BX234" s="77">
        <f t="shared" si="198"/>
        <v>3.2142857142857147E-2</v>
      </c>
      <c r="BY234" s="78"/>
      <c r="BZ234" s="78"/>
      <c r="CA234" s="78"/>
      <c r="CB234" s="78"/>
      <c r="CC234" s="78"/>
      <c r="CD234" s="78"/>
      <c r="CE234" s="78"/>
      <c r="CF234" s="78"/>
      <c r="CG234" s="78"/>
      <c r="CH234" s="78"/>
      <c r="CI234" s="78"/>
      <c r="CJ234" s="78"/>
      <c r="CK234" s="78"/>
      <c r="CL234" s="78"/>
      <c r="CM234" s="78"/>
      <c r="CN234" s="78"/>
      <c r="CO234" s="78"/>
      <c r="CP234" s="78"/>
      <c r="CQ234" s="78"/>
      <c r="CR234" s="78"/>
      <c r="CS234" s="78"/>
      <c r="CT234" s="78"/>
      <c r="CU234" s="78"/>
      <c r="CV234" s="78"/>
      <c r="CW234" s="78"/>
      <c r="CX234" s="78"/>
      <c r="CY234" s="78"/>
      <c r="CZ234" s="78"/>
      <c r="DA234" s="78"/>
      <c r="DB234" s="78"/>
      <c r="DC234" s="78"/>
      <c r="DD234" s="78"/>
      <c r="DE234" s="78"/>
      <c r="DF234" s="78"/>
      <c r="DG234" s="78"/>
      <c r="DH234" s="78"/>
      <c r="DI234" s="78"/>
      <c r="DJ234" s="78"/>
      <c r="DK234" s="78"/>
      <c r="DL234" s="78"/>
      <c r="DM234" s="78"/>
      <c r="DN234" s="78"/>
      <c r="DO234" s="78"/>
      <c r="DP234" s="78"/>
      <c r="DQ234" s="78"/>
      <c r="DR234" s="78"/>
      <c r="DS234" s="78"/>
      <c r="DT234" s="78"/>
      <c r="DU234" s="78"/>
      <c r="DV234" s="78"/>
      <c r="DW234" s="78"/>
      <c r="DX234" s="78"/>
      <c r="DY234" s="78"/>
      <c r="DZ234" s="78"/>
      <c r="EA234" s="78"/>
      <c r="EB234" s="78"/>
      <c r="EC234" s="78"/>
      <c r="ED234" s="78"/>
      <c r="EE234" s="78"/>
      <c r="EF234" s="78"/>
      <c r="EG234" s="78"/>
      <c r="EH234" s="78"/>
      <c r="EI234" s="78"/>
      <c r="EJ234" s="78"/>
    </row>
    <row r="235" spans="1:140" x14ac:dyDescent="0.25">
      <c r="A235" s="108" t="s">
        <v>582</v>
      </c>
      <c r="B235" s="120">
        <v>232</v>
      </c>
      <c r="C235" s="81" t="s">
        <v>647</v>
      </c>
      <c r="D235" s="81" t="s">
        <v>428</v>
      </c>
      <c r="E235" s="82">
        <v>0</v>
      </c>
      <c r="F235" s="82">
        <v>0</v>
      </c>
      <c r="G235" s="82">
        <v>0</v>
      </c>
      <c r="H235" s="83">
        <v>0</v>
      </c>
      <c r="I235" s="83">
        <v>0</v>
      </c>
      <c r="J235" s="83">
        <v>0</v>
      </c>
      <c r="K235" s="84">
        <v>0</v>
      </c>
      <c r="L235" s="83">
        <f t="shared" si="206"/>
        <v>0</v>
      </c>
      <c r="M235" s="83">
        <f t="shared" si="207"/>
        <v>0</v>
      </c>
      <c r="N235" s="83">
        <v>0</v>
      </c>
      <c r="O235" s="83">
        <v>0</v>
      </c>
      <c r="P235" s="83">
        <v>0</v>
      </c>
      <c r="Q235" s="83">
        <v>0</v>
      </c>
      <c r="R235" s="83">
        <v>0</v>
      </c>
      <c r="S235" s="83">
        <v>0</v>
      </c>
      <c r="T235" s="83">
        <v>0</v>
      </c>
      <c r="U235" s="83">
        <v>0</v>
      </c>
      <c r="V235" s="83">
        <v>0</v>
      </c>
      <c r="W235" s="83">
        <v>0</v>
      </c>
      <c r="X235" s="83">
        <v>0</v>
      </c>
      <c r="Y235" s="83">
        <v>0</v>
      </c>
      <c r="Z235" s="83">
        <v>0</v>
      </c>
      <c r="AA235" s="83">
        <v>0</v>
      </c>
      <c r="AB235" s="83">
        <v>0</v>
      </c>
      <c r="AC235" s="83">
        <v>0</v>
      </c>
      <c r="AD235" s="83">
        <v>0</v>
      </c>
      <c r="AE235" s="84">
        <v>0</v>
      </c>
      <c r="AF235" s="83">
        <f t="shared" si="178"/>
        <v>0</v>
      </c>
      <c r="AG235" s="83">
        <f t="shared" si="208"/>
        <v>0</v>
      </c>
      <c r="AH235" s="83">
        <f t="shared" si="209"/>
        <v>0</v>
      </c>
      <c r="AI235" s="84">
        <v>0</v>
      </c>
      <c r="AJ235" s="83">
        <f t="shared" si="210"/>
        <v>0</v>
      </c>
      <c r="AK235" s="83">
        <f t="shared" si="211"/>
        <v>0</v>
      </c>
      <c r="AL235" s="83">
        <f t="shared" si="212"/>
        <v>0</v>
      </c>
      <c r="AM235" s="84">
        <v>0</v>
      </c>
      <c r="AN235" s="83">
        <f t="shared" si="181"/>
        <v>0</v>
      </c>
      <c r="AO235" s="83">
        <f t="shared" si="182"/>
        <v>0</v>
      </c>
      <c r="AP235" s="83">
        <f t="shared" si="183"/>
        <v>0</v>
      </c>
      <c r="AQ235" s="84">
        <v>0</v>
      </c>
      <c r="AR235" s="83">
        <f t="shared" si="213"/>
        <v>0</v>
      </c>
      <c r="AS235" s="83">
        <f t="shared" si="214"/>
        <v>0</v>
      </c>
      <c r="AT235" s="83">
        <f t="shared" si="215"/>
        <v>0</v>
      </c>
      <c r="AU235" s="83">
        <v>0</v>
      </c>
      <c r="AV235" s="83">
        <v>0</v>
      </c>
      <c r="AW235" s="83">
        <v>0</v>
      </c>
      <c r="AX235" s="84">
        <v>0</v>
      </c>
      <c r="AY235" s="83">
        <f t="shared" si="184"/>
        <v>0</v>
      </c>
      <c r="AZ235" s="83">
        <f t="shared" si="185"/>
        <v>0</v>
      </c>
      <c r="BA235" s="83">
        <f t="shared" si="186"/>
        <v>0</v>
      </c>
      <c r="BB235" s="83">
        <v>0</v>
      </c>
      <c r="BC235" s="83">
        <f t="shared" si="187"/>
        <v>0</v>
      </c>
      <c r="BD235" s="83">
        <f t="shared" si="188"/>
        <v>0</v>
      </c>
      <c r="BE235" s="83">
        <f t="shared" si="189"/>
        <v>0</v>
      </c>
      <c r="BF235" s="84">
        <v>0</v>
      </c>
      <c r="BG235" s="83">
        <f t="shared" si="200"/>
        <v>0</v>
      </c>
      <c r="BH235" s="83">
        <f t="shared" si="201"/>
        <v>0</v>
      </c>
      <c r="BI235" s="83">
        <f t="shared" si="202"/>
        <v>0</v>
      </c>
      <c r="BJ235" s="84">
        <v>0</v>
      </c>
      <c r="BK235" s="83">
        <f t="shared" si="203"/>
        <v>0</v>
      </c>
      <c r="BL235" s="83">
        <f t="shared" si="204"/>
        <v>0</v>
      </c>
      <c r="BM235" s="83">
        <f t="shared" si="205"/>
        <v>0</v>
      </c>
      <c r="BN235" s="83">
        <f t="shared" si="190"/>
        <v>0</v>
      </c>
      <c r="BO235" s="83">
        <f t="shared" si="191"/>
        <v>0</v>
      </c>
      <c r="BP235" s="83">
        <f t="shared" si="192"/>
        <v>0</v>
      </c>
      <c r="BQ235" s="83">
        <f t="shared" si="193"/>
        <v>0</v>
      </c>
      <c r="BR235" s="85"/>
      <c r="BS235" s="83">
        <f t="shared" si="194"/>
        <v>0</v>
      </c>
      <c r="BT235" s="83">
        <f t="shared" si="195"/>
        <v>0</v>
      </c>
      <c r="BU235" s="83"/>
      <c r="BV235" s="86">
        <f t="shared" si="196"/>
        <v>0</v>
      </c>
      <c r="BW235" s="86">
        <f t="shared" si="197"/>
        <v>0</v>
      </c>
      <c r="BX235" s="86">
        <f t="shared" si="198"/>
        <v>0</v>
      </c>
      <c r="BY235" s="78"/>
      <c r="BZ235" s="78"/>
      <c r="CA235" s="78"/>
      <c r="CB235" s="78"/>
      <c r="CC235" s="78"/>
      <c r="CD235" s="78"/>
      <c r="CE235" s="78"/>
      <c r="CF235" s="78"/>
      <c r="CG235" s="78"/>
      <c r="CH235" s="78"/>
      <c r="CI235" s="78"/>
      <c r="CJ235" s="78"/>
      <c r="CK235" s="78"/>
      <c r="CL235" s="78"/>
      <c r="CM235" s="78"/>
      <c r="CN235" s="78"/>
      <c r="CO235" s="78"/>
      <c r="CP235" s="78"/>
      <c r="CQ235" s="78"/>
      <c r="CR235" s="78"/>
      <c r="CS235" s="78"/>
      <c r="CT235" s="78"/>
      <c r="CU235" s="78"/>
      <c r="CV235" s="78"/>
      <c r="CW235" s="78"/>
      <c r="CX235" s="78"/>
      <c r="CY235" s="78"/>
      <c r="CZ235" s="78"/>
      <c r="DA235" s="78"/>
      <c r="DB235" s="78"/>
      <c r="DC235" s="78"/>
      <c r="DD235" s="78"/>
      <c r="DE235" s="78"/>
      <c r="DF235" s="78"/>
      <c r="DG235" s="78"/>
      <c r="DH235" s="78"/>
      <c r="DI235" s="78"/>
      <c r="DJ235" s="78"/>
      <c r="DK235" s="78"/>
      <c r="DL235" s="78"/>
      <c r="DM235" s="78"/>
      <c r="DN235" s="78"/>
      <c r="DO235" s="78"/>
      <c r="DP235" s="78"/>
      <c r="DQ235" s="78"/>
      <c r="DR235" s="78"/>
      <c r="DS235" s="78"/>
      <c r="DT235" s="78"/>
      <c r="DU235" s="78"/>
      <c r="DV235" s="78"/>
      <c r="DW235" s="78"/>
      <c r="DX235" s="78"/>
      <c r="DY235" s="78"/>
      <c r="DZ235" s="78"/>
      <c r="EA235" s="78"/>
      <c r="EB235" s="78"/>
      <c r="EC235" s="78"/>
      <c r="ED235" s="78"/>
      <c r="EE235" s="78"/>
      <c r="EF235" s="78"/>
      <c r="EG235" s="78"/>
      <c r="EH235" s="78"/>
      <c r="EI235" s="78"/>
      <c r="EJ235" s="78"/>
    </row>
    <row r="236" spans="1:140" x14ac:dyDescent="0.25">
      <c r="A236" s="72"/>
      <c r="B236" s="119">
        <v>233</v>
      </c>
      <c r="C236" s="90" t="s">
        <v>589</v>
      </c>
      <c r="D236" s="90" t="s">
        <v>16</v>
      </c>
      <c r="E236" s="91">
        <v>0</v>
      </c>
      <c r="F236" s="91">
        <v>0.2</v>
      </c>
      <c r="G236" s="91">
        <v>0</v>
      </c>
      <c r="H236" s="92">
        <v>37</v>
      </c>
      <c r="I236" s="92">
        <v>962.11764705882354</v>
      </c>
      <c r="J236" s="92">
        <v>0</v>
      </c>
      <c r="K236" s="93">
        <v>1362.3529411764707</v>
      </c>
      <c r="L236" s="92">
        <f t="shared" si="206"/>
        <v>749.29411764705901</v>
      </c>
      <c r="M236" s="92">
        <f t="shared" si="207"/>
        <v>613.05882352941182</v>
      </c>
      <c r="N236" s="92">
        <v>0</v>
      </c>
      <c r="O236" s="92">
        <v>0</v>
      </c>
      <c r="P236" s="92">
        <v>0</v>
      </c>
      <c r="Q236" s="92">
        <v>0</v>
      </c>
      <c r="R236" s="92">
        <v>0</v>
      </c>
      <c r="S236" s="92">
        <v>30</v>
      </c>
      <c r="T236" s="92">
        <v>0</v>
      </c>
      <c r="U236" s="92">
        <v>0</v>
      </c>
      <c r="V236" s="92">
        <v>0</v>
      </c>
      <c r="W236" s="92">
        <v>0</v>
      </c>
      <c r="X236" s="92">
        <v>0</v>
      </c>
      <c r="Y236" s="92">
        <v>0</v>
      </c>
      <c r="Z236" s="92">
        <v>0</v>
      </c>
      <c r="AA236" s="92">
        <v>0</v>
      </c>
      <c r="AB236" s="92">
        <v>0</v>
      </c>
      <c r="AC236" s="92">
        <v>0</v>
      </c>
      <c r="AD236" s="92">
        <v>0</v>
      </c>
      <c r="AE236" s="93">
        <v>37.4</v>
      </c>
      <c r="AF236" s="92">
        <f t="shared" si="178"/>
        <v>0</v>
      </c>
      <c r="AG236" s="92">
        <f t="shared" si="208"/>
        <v>0</v>
      </c>
      <c r="AH236" s="92">
        <f t="shared" si="209"/>
        <v>37.4</v>
      </c>
      <c r="AI236" s="93">
        <v>10.199999999999999</v>
      </c>
      <c r="AJ236" s="92">
        <f t="shared" si="210"/>
        <v>0</v>
      </c>
      <c r="AK236" s="92">
        <f t="shared" si="211"/>
        <v>5.61</v>
      </c>
      <c r="AL236" s="92">
        <f t="shared" si="212"/>
        <v>4.59</v>
      </c>
      <c r="AM236" s="93">
        <v>0</v>
      </c>
      <c r="AN236" s="92">
        <f t="shared" si="181"/>
        <v>0</v>
      </c>
      <c r="AO236" s="92">
        <f t="shared" si="182"/>
        <v>0</v>
      </c>
      <c r="AP236" s="92">
        <f t="shared" si="183"/>
        <v>0</v>
      </c>
      <c r="AQ236" s="93">
        <v>108</v>
      </c>
      <c r="AR236" s="92">
        <f t="shared" si="213"/>
        <v>54</v>
      </c>
      <c r="AS236" s="92">
        <f t="shared" si="214"/>
        <v>27</v>
      </c>
      <c r="AT236" s="92">
        <f t="shared" si="215"/>
        <v>27</v>
      </c>
      <c r="AU236" s="92">
        <v>0</v>
      </c>
      <c r="AV236" s="92">
        <v>0</v>
      </c>
      <c r="AW236" s="92">
        <v>0</v>
      </c>
      <c r="AX236" s="93">
        <v>0</v>
      </c>
      <c r="AY236" s="92">
        <f t="shared" si="184"/>
        <v>0</v>
      </c>
      <c r="AZ236" s="92">
        <f t="shared" si="185"/>
        <v>0</v>
      </c>
      <c r="BA236" s="92">
        <f t="shared" si="186"/>
        <v>0</v>
      </c>
      <c r="BB236" s="92">
        <v>0</v>
      </c>
      <c r="BC236" s="74">
        <f t="shared" si="187"/>
        <v>0</v>
      </c>
      <c r="BD236" s="74">
        <f t="shared" si="188"/>
        <v>0</v>
      </c>
      <c r="BE236" s="74">
        <f t="shared" si="189"/>
        <v>0</v>
      </c>
      <c r="BF236" s="93">
        <v>12</v>
      </c>
      <c r="BG236" s="92">
        <f t="shared" si="200"/>
        <v>0</v>
      </c>
      <c r="BH236" s="92">
        <f t="shared" si="201"/>
        <v>6.6000000000000005</v>
      </c>
      <c r="BI236" s="92">
        <f t="shared" si="202"/>
        <v>5.4</v>
      </c>
      <c r="BJ236" s="93">
        <v>13.331251826441065</v>
      </c>
      <c r="BK236" s="92">
        <f t="shared" si="203"/>
        <v>0</v>
      </c>
      <c r="BL236" s="92">
        <f t="shared" si="204"/>
        <v>7.3321885045425859</v>
      </c>
      <c r="BM236" s="92">
        <f t="shared" si="205"/>
        <v>5.999063321898479</v>
      </c>
      <c r="BN236" s="74">
        <f t="shared" si="190"/>
        <v>54</v>
      </c>
      <c r="BO236" s="74">
        <f t="shared" si="191"/>
        <v>825.83630615160166</v>
      </c>
      <c r="BP236" s="74">
        <f t="shared" si="192"/>
        <v>1692.7655339101341</v>
      </c>
      <c r="BQ236" s="92">
        <f t="shared" si="193"/>
        <v>2572.6018400617359</v>
      </c>
      <c r="BR236" s="94"/>
      <c r="BS236" s="92">
        <f t="shared" si="194"/>
        <v>2572.6018400617354</v>
      </c>
      <c r="BT236" s="92">
        <f t="shared" si="195"/>
        <v>0</v>
      </c>
      <c r="BU236" s="92"/>
      <c r="BV236" s="95">
        <f t="shared" si="196"/>
        <v>2.0990422676018975E-2</v>
      </c>
      <c r="BW236" s="95">
        <f t="shared" si="197"/>
        <v>0.32101209495045052</v>
      </c>
      <c r="BX236" s="95">
        <f t="shared" si="198"/>
        <v>0.65799748237353051</v>
      </c>
      <c r="BY236" s="78"/>
      <c r="BZ236" s="78"/>
      <c r="CA236" s="78"/>
      <c r="CB236" s="78"/>
      <c r="CC236" s="78"/>
      <c r="CD236" s="78"/>
      <c r="CE236" s="78"/>
      <c r="CF236" s="78"/>
      <c r="CG236" s="78"/>
      <c r="CH236" s="78"/>
      <c r="CI236" s="78"/>
      <c r="CJ236" s="78"/>
      <c r="CK236" s="78"/>
      <c r="CL236" s="78"/>
      <c r="CM236" s="78"/>
      <c r="CN236" s="78"/>
      <c r="CO236" s="78"/>
      <c r="CP236" s="78"/>
      <c r="CQ236" s="78"/>
      <c r="CR236" s="78"/>
      <c r="CS236" s="78"/>
      <c r="CT236" s="78"/>
      <c r="CU236" s="78"/>
      <c r="CV236" s="78"/>
      <c r="CW236" s="78"/>
      <c r="CX236" s="78"/>
      <c r="CY236" s="78"/>
      <c r="CZ236" s="78"/>
      <c r="DA236" s="78"/>
      <c r="DB236" s="78"/>
      <c r="DC236" s="78"/>
      <c r="DD236" s="78"/>
      <c r="DE236" s="78"/>
      <c r="DF236" s="78"/>
      <c r="DG236" s="78"/>
      <c r="DH236" s="78"/>
      <c r="DI236" s="78"/>
      <c r="DJ236" s="78"/>
      <c r="DK236" s="78"/>
      <c r="DL236" s="78"/>
      <c r="DM236" s="78"/>
      <c r="DN236" s="78"/>
      <c r="DO236" s="78"/>
      <c r="DP236" s="78"/>
      <c r="DQ236" s="78"/>
      <c r="DR236" s="78"/>
      <c r="DS236" s="78"/>
      <c r="DT236" s="78"/>
      <c r="DU236" s="78"/>
      <c r="DV236" s="78"/>
      <c r="DW236" s="78"/>
      <c r="DX236" s="78"/>
      <c r="DY236" s="78"/>
      <c r="DZ236" s="78"/>
      <c r="EA236" s="78"/>
      <c r="EB236" s="78"/>
      <c r="EC236" s="78"/>
      <c r="ED236" s="78"/>
      <c r="EE236" s="78"/>
      <c r="EF236" s="78"/>
      <c r="EG236" s="78"/>
      <c r="EH236" s="78"/>
      <c r="EI236" s="78"/>
      <c r="EJ236" s="78"/>
    </row>
    <row r="237" spans="1:140" x14ac:dyDescent="0.25">
      <c r="A237" s="98" t="s">
        <v>511</v>
      </c>
      <c r="B237" s="121">
        <v>234</v>
      </c>
      <c r="C237" s="122" t="s">
        <v>589</v>
      </c>
      <c r="D237" s="123" t="s">
        <v>512</v>
      </c>
      <c r="E237" s="124"/>
      <c r="F237" s="124"/>
      <c r="G237" s="124"/>
      <c r="H237" s="125"/>
      <c r="I237" s="125"/>
      <c r="J237" s="125"/>
      <c r="K237" s="126"/>
      <c r="L237" s="125"/>
      <c r="M237" s="125"/>
      <c r="N237" s="125"/>
      <c r="O237" s="125"/>
      <c r="P237" s="125"/>
      <c r="Q237" s="125"/>
      <c r="R237" s="125"/>
      <c r="S237" s="125"/>
      <c r="T237" s="125"/>
      <c r="U237" s="125"/>
      <c r="V237" s="125"/>
      <c r="W237" s="125"/>
      <c r="X237" s="125"/>
      <c r="Y237" s="125"/>
      <c r="Z237" s="125"/>
      <c r="AA237" s="125"/>
      <c r="AB237" s="125"/>
      <c r="AC237" s="125"/>
      <c r="AD237" s="125"/>
      <c r="AE237" s="126"/>
      <c r="AF237" s="125"/>
      <c r="AG237" s="125"/>
      <c r="AH237" s="125"/>
      <c r="AI237" s="126"/>
      <c r="AJ237" s="125"/>
      <c r="AK237" s="125"/>
      <c r="AL237" s="125"/>
      <c r="AM237" s="126"/>
      <c r="AN237" s="125"/>
      <c r="AO237" s="125"/>
      <c r="AP237" s="125"/>
      <c r="AQ237" s="126"/>
      <c r="AR237" s="125"/>
      <c r="AS237" s="125"/>
      <c r="AT237" s="125"/>
      <c r="AU237" s="125"/>
      <c r="AV237" s="125"/>
      <c r="AW237" s="125"/>
      <c r="AX237" s="126"/>
      <c r="AY237" s="125"/>
      <c r="AZ237" s="125"/>
      <c r="BA237" s="125"/>
      <c r="BB237" s="125"/>
      <c r="BC237" s="117">
        <f t="shared" si="187"/>
        <v>0</v>
      </c>
      <c r="BD237" s="117">
        <f t="shared" si="188"/>
        <v>0</v>
      </c>
      <c r="BE237" s="117">
        <f t="shared" si="189"/>
        <v>0</v>
      </c>
      <c r="BF237" s="126"/>
      <c r="BG237" s="125"/>
      <c r="BH237" s="125"/>
      <c r="BI237" s="125"/>
      <c r="BJ237" s="126"/>
      <c r="BK237" s="125"/>
      <c r="BL237" s="125"/>
      <c r="BM237" s="125"/>
      <c r="BN237" s="117">
        <f t="shared" si="190"/>
        <v>0</v>
      </c>
      <c r="BO237" s="117">
        <v>1</v>
      </c>
      <c r="BP237" s="117">
        <f t="shared" si="192"/>
        <v>0</v>
      </c>
      <c r="BQ237" s="102">
        <f t="shared" si="193"/>
        <v>1</v>
      </c>
      <c r="BR237" s="127"/>
      <c r="BS237" s="102">
        <f t="shared" si="194"/>
        <v>0</v>
      </c>
      <c r="BT237" s="102">
        <f t="shared" si="195"/>
        <v>1</v>
      </c>
      <c r="BU237" s="125"/>
      <c r="BV237" s="106">
        <f t="shared" si="196"/>
        <v>0</v>
      </c>
      <c r="BW237" s="106">
        <f t="shared" si="197"/>
        <v>1</v>
      </c>
      <c r="BX237" s="106">
        <f t="shared" si="198"/>
        <v>0</v>
      </c>
      <c r="BY237" s="78"/>
      <c r="BZ237" s="78"/>
      <c r="CA237" s="78"/>
      <c r="CB237" s="78"/>
      <c r="CC237" s="78"/>
      <c r="CD237" s="78"/>
      <c r="CE237" s="78"/>
      <c r="CF237" s="78"/>
      <c r="CG237" s="78"/>
      <c r="CH237" s="78"/>
      <c r="CI237" s="78"/>
      <c r="CJ237" s="78"/>
      <c r="CK237" s="78"/>
      <c r="CL237" s="78"/>
      <c r="CM237" s="78"/>
      <c r="CN237" s="78"/>
      <c r="CO237" s="78"/>
      <c r="CP237" s="78"/>
      <c r="CQ237" s="78"/>
      <c r="CR237" s="78"/>
      <c r="CS237" s="78"/>
      <c r="CT237" s="78"/>
      <c r="CU237" s="78"/>
      <c r="CV237" s="78"/>
      <c r="CW237" s="78"/>
      <c r="CX237" s="78"/>
      <c r="CY237" s="78"/>
      <c r="CZ237" s="78"/>
      <c r="DA237" s="78"/>
      <c r="DB237" s="78"/>
      <c r="DC237" s="78"/>
      <c r="DD237" s="78"/>
      <c r="DE237" s="78"/>
      <c r="DF237" s="78"/>
      <c r="DG237" s="78"/>
      <c r="DH237" s="78"/>
      <c r="DI237" s="78"/>
      <c r="DJ237" s="78"/>
      <c r="DK237" s="78"/>
      <c r="DL237" s="78"/>
      <c r="DM237" s="78"/>
      <c r="DN237" s="78"/>
      <c r="DO237" s="78"/>
      <c r="DP237" s="78"/>
      <c r="DQ237" s="78"/>
      <c r="DR237" s="78"/>
      <c r="DS237" s="78"/>
      <c r="DT237" s="78"/>
      <c r="DU237" s="78"/>
      <c r="DV237" s="78"/>
      <c r="DW237" s="78"/>
      <c r="DX237" s="78"/>
      <c r="DY237" s="78"/>
      <c r="DZ237" s="78"/>
      <c r="EA237" s="78"/>
      <c r="EB237" s="78"/>
      <c r="EC237" s="78"/>
      <c r="ED237" s="78"/>
      <c r="EE237" s="78"/>
      <c r="EF237" s="78"/>
      <c r="EG237" s="78"/>
      <c r="EH237" s="78"/>
      <c r="EI237" s="78"/>
      <c r="EJ237" s="78"/>
    </row>
    <row r="238" spans="1:140" s="127" customFormat="1" x14ac:dyDescent="0.25">
      <c r="A238" s="87"/>
      <c r="B238" s="89">
        <v>235</v>
      </c>
      <c r="C238" s="90" t="s">
        <v>648</v>
      </c>
      <c r="D238" s="90" t="s">
        <v>15</v>
      </c>
      <c r="E238" s="91">
        <v>0</v>
      </c>
      <c r="F238" s="91">
        <v>0.03</v>
      </c>
      <c r="G238" s="91">
        <v>0</v>
      </c>
      <c r="H238" s="92">
        <v>0</v>
      </c>
      <c r="I238" s="92">
        <v>0</v>
      </c>
      <c r="J238" s="92">
        <v>0</v>
      </c>
      <c r="K238" s="93">
        <v>0</v>
      </c>
      <c r="L238" s="92">
        <f t="shared" ref="L238:L280" si="216">0.55*K238</f>
        <v>0</v>
      </c>
      <c r="M238" s="92">
        <f t="shared" ref="M238:M280" si="217">0.45*K238</f>
        <v>0</v>
      </c>
      <c r="N238" s="92">
        <v>0</v>
      </c>
      <c r="O238" s="92">
        <v>0</v>
      </c>
      <c r="P238" s="92">
        <v>0</v>
      </c>
      <c r="Q238" s="92">
        <v>0</v>
      </c>
      <c r="R238" s="92">
        <v>0</v>
      </c>
      <c r="S238" s="92">
        <v>26</v>
      </c>
      <c r="T238" s="92">
        <v>0</v>
      </c>
      <c r="U238" s="92">
        <v>0</v>
      </c>
      <c r="V238" s="92">
        <v>0</v>
      </c>
      <c r="W238" s="92">
        <v>0</v>
      </c>
      <c r="X238" s="92">
        <v>0</v>
      </c>
      <c r="Y238" s="92">
        <v>0</v>
      </c>
      <c r="Z238" s="92">
        <v>0</v>
      </c>
      <c r="AA238" s="92">
        <v>0</v>
      </c>
      <c r="AB238" s="92">
        <v>0</v>
      </c>
      <c r="AC238" s="92">
        <v>0</v>
      </c>
      <c r="AD238" s="92">
        <v>0</v>
      </c>
      <c r="AE238" s="93">
        <v>0</v>
      </c>
      <c r="AF238" s="92">
        <f t="shared" ref="AF238:AF301" si="218">0*AE238</f>
        <v>0</v>
      </c>
      <c r="AG238" s="92">
        <f t="shared" ref="AG238:AG280" si="219">0*AE238</f>
        <v>0</v>
      </c>
      <c r="AH238" s="92">
        <f t="shared" ref="AH238:AH280" si="220">1*AE238</f>
        <v>0</v>
      </c>
      <c r="AI238" s="93">
        <v>0</v>
      </c>
      <c r="AJ238" s="92">
        <f t="shared" ref="AJ238:AJ280" si="221">0*AI238</f>
        <v>0</v>
      </c>
      <c r="AK238" s="92">
        <f t="shared" ref="AK238:AK280" si="222">0.55*AI238</f>
        <v>0</v>
      </c>
      <c r="AL238" s="92">
        <f t="shared" ref="AL238:AL280" si="223">0.45*AI238</f>
        <v>0</v>
      </c>
      <c r="AM238" s="93">
        <v>0</v>
      </c>
      <c r="AN238" s="92">
        <f t="shared" ref="AN238:AN301" si="224">0*AM238</f>
        <v>0</v>
      </c>
      <c r="AO238" s="92">
        <f t="shared" ref="AO238:AO301" si="225">0.55*AM238</f>
        <v>0</v>
      </c>
      <c r="AP238" s="92">
        <f t="shared" ref="AP238:AP301" si="226">0.45*AM238</f>
        <v>0</v>
      </c>
      <c r="AQ238" s="93">
        <v>0</v>
      </c>
      <c r="AR238" s="92">
        <f t="shared" ref="AR238:AR301" si="227">0.5*AQ238</f>
        <v>0</v>
      </c>
      <c r="AS238" s="92">
        <f t="shared" ref="AS238:AS301" si="228">0.25*AQ238</f>
        <v>0</v>
      </c>
      <c r="AT238" s="92">
        <f t="shared" ref="AT238:AT301" si="229">0.25*AQ238</f>
        <v>0</v>
      </c>
      <c r="AU238" s="92">
        <v>0</v>
      </c>
      <c r="AV238" s="92">
        <v>0</v>
      </c>
      <c r="AW238" s="92">
        <v>0</v>
      </c>
      <c r="AX238" s="93">
        <v>0</v>
      </c>
      <c r="AY238" s="92">
        <f t="shared" ref="AY238:AY301" si="230">0*AX238</f>
        <v>0</v>
      </c>
      <c r="AZ238" s="92">
        <f t="shared" ref="AZ238:AZ301" si="231">0.55*AX238</f>
        <v>0</v>
      </c>
      <c r="BA238" s="92">
        <f t="shared" ref="BA238:BA301" si="232">0.45*AX238</f>
        <v>0</v>
      </c>
      <c r="BB238" s="92">
        <v>0</v>
      </c>
      <c r="BC238" s="74">
        <f t="shared" si="187"/>
        <v>0</v>
      </c>
      <c r="BD238" s="74">
        <f t="shared" si="188"/>
        <v>0</v>
      </c>
      <c r="BE238" s="74">
        <f t="shared" si="189"/>
        <v>0</v>
      </c>
      <c r="BF238" s="93">
        <v>0.5</v>
      </c>
      <c r="BG238" s="92">
        <f t="shared" ref="BG238:BG280" si="233">0*BF238</f>
        <v>0</v>
      </c>
      <c r="BH238" s="92">
        <f t="shared" ref="BH238:BH280" si="234">0.55*BF238</f>
        <v>0.27500000000000002</v>
      </c>
      <c r="BI238" s="92">
        <f t="shared" ref="BI238:BI280" si="235">0.45*BF238</f>
        <v>0.22500000000000001</v>
      </c>
      <c r="BJ238" s="93">
        <v>0</v>
      </c>
      <c r="BK238" s="92">
        <f t="shared" ref="BK238:BK301" si="236">0*BJ238</f>
        <v>0</v>
      </c>
      <c r="BL238" s="92">
        <f t="shared" ref="BL238:BL301" si="237">0.55*BJ238</f>
        <v>0</v>
      </c>
      <c r="BM238" s="92">
        <f t="shared" ref="BM238:BM301" si="238">0.45*BJ238</f>
        <v>0</v>
      </c>
      <c r="BN238" s="74">
        <f t="shared" si="190"/>
        <v>0</v>
      </c>
      <c r="BO238" s="74">
        <f t="shared" si="191"/>
        <v>26.274999999999999</v>
      </c>
      <c r="BP238" s="74">
        <f t="shared" si="192"/>
        <v>0.255</v>
      </c>
      <c r="BQ238" s="92">
        <f t="shared" si="193"/>
        <v>26.529999999999998</v>
      </c>
      <c r="BR238" s="94"/>
      <c r="BS238" s="92">
        <f t="shared" si="194"/>
        <v>26.53</v>
      </c>
      <c r="BT238" s="92">
        <f t="shared" si="195"/>
        <v>0</v>
      </c>
      <c r="BU238" s="92"/>
      <c r="BV238" s="95">
        <f t="shared" si="196"/>
        <v>0</v>
      </c>
      <c r="BW238" s="95">
        <f t="shared" si="197"/>
        <v>0.99038823972860912</v>
      </c>
      <c r="BX238" s="95">
        <f t="shared" si="198"/>
        <v>9.611760271390879E-3</v>
      </c>
      <c r="BY238" s="128"/>
      <c r="BZ238" s="128"/>
      <c r="CA238" s="128"/>
      <c r="CB238" s="128"/>
      <c r="CC238" s="128"/>
      <c r="CD238" s="128"/>
      <c r="CE238" s="128"/>
      <c r="CF238" s="128"/>
      <c r="CG238" s="128"/>
      <c r="CH238" s="128"/>
      <c r="CI238" s="128"/>
      <c r="CJ238" s="128"/>
      <c r="CK238" s="128"/>
      <c r="CL238" s="128"/>
      <c r="CM238" s="128"/>
      <c r="CN238" s="128"/>
      <c r="CO238" s="128"/>
      <c r="CP238" s="128"/>
      <c r="CQ238" s="128"/>
      <c r="CR238" s="128"/>
      <c r="CS238" s="128"/>
      <c r="CT238" s="128"/>
      <c r="CU238" s="128"/>
      <c r="CV238" s="128"/>
      <c r="CW238" s="128"/>
      <c r="CX238" s="128"/>
      <c r="CY238" s="128"/>
      <c r="CZ238" s="128"/>
      <c r="DA238" s="128"/>
      <c r="DB238" s="128"/>
      <c r="DC238" s="128"/>
      <c r="DD238" s="128"/>
      <c r="DE238" s="128"/>
      <c r="DF238" s="128"/>
      <c r="DG238" s="128"/>
      <c r="DH238" s="128"/>
      <c r="DI238" s="128"/>
      <c r="DJ238" s="128"/>
      <c r="DK238" s="128"/>
      <c r="DL238" s="128"/>
      <c r="DM238" s="128"/>
      <c r="DN238" s="128"/>
      <c r="DO238" s="128"/>
      <c r="DP238" s="128"/>
      <c r="DQ238" s="128"/>
      <c r="DR238" s="128"/>
      <c r="DS238" s="128"/>
      <c r="DT238" s="128"/>
      <c r="DU238" s="128"/>
      <c r="DV238" s="128"/>
      <c r="DW238" s="128"/>
      <c r="DX238" s="128"/>
      <c r="DY238" s="128"/>
      <c r="DZ238" s="128"/>
      <c r="EA238" s="128"/>
      <c r="EB238" s="128"/>
      <c r="EC238" s="128"/>
      <c r="ED238" s="128"/>
      <c r="EE238" s="128"/>
      <c r="EF238" s="128"/>
      <c r="EG238" s="128"/>
      <c r="EH238" s="128"/>
      <c r="EI238" s="128"/>
      <c r="EJ238" s="128"/>
    </row>
    <row r="239" spans="1:140" x14ac:dyDescent="0.25">
      <c r="A239" s="72"/>
      <c r="B239" s="89">
        <v>236</v>
      </c>
      <c r="C239" s="90" t="s">
        <v>368</v>
      </c>
      <c r="D239" s="90" t="s">
        <v>175</v>
      </c>
      <c r="E239" s="91">
        <v>0</v>
      </c>
      <c r="F239" s="91">
        <v>2.75</v>
      </c>
      <c r="G239" s="91">
        <v>0</v>
      </c>
      <c r="H239" s="92">
        <v>0</v>
      </c>
      <c r="I239" s="92">
        <v>0</v>
      </c>
      <c r="J239" s="92">
        <v>0</v>
      </c>
      <c r="K239" s="93">
        <v>0</v>
      </c>
      <c r="L239" s="92">
        <f t="shared" si="216"/>
        <v>0</v>
      </c>
      <c r="M239" s="92">
        <f t="shared" si="217"/>
        <v>0</v>
      </c>
      <c r="N239" s="92">
        <v>0</v>
      </c>
      <c r="O239" s="92">
        <v>0</v>
      </c>
      <c r="P239" s="92">
        <v>87</v>
      </c>
      <c r="Q239" s="92">
        <v>0</v>
      </c>
      <c r="R239" s="92">
        <v>0</v>
      </c>
      <c r="S239" s="92">
        <v>0</v>
      </c>
      <c r="T239" s="92">
        <v>0</v>
      </c>
      <c r="U239" s="92">
        <v>0</v>
      </c>
      <c r="V239" s="92">
        <v>0</v>
      </c>
      <c r="W239" s="92">
        <v>3.97</v>
      </c>
      <c r="X239" s="92">
        <v>0</v>
      </c>
      <c r="Y239" s="92">
        <v>0</v>
      </c>
      <c r="Z239" s="92">
        <v>0</v>
      </c>
      <c r="AA239" s="92">
        <v>0</v>
      </c>
      <c r="AB239" s="92">
        <v>0</v>
      </c>
      <c r="AC239" s="92">
        <v>0</v>
      </c>
      <c r="AD239" s="92">
        <v>0</v>
      </c>
      <c r="AE239" s="93">
        <v>0</v>
      </c>
      <c r="AF239" s="92">
        <f t="shared" si="218"/>
        <v>0</v>
      </c>
      <c r="AG239" s="92">
        <f t="shared" si="219"/>
        <v>0</v>
      </c>
      <c r="AH239" s="92">
        <f t="shared" si="220"/>
        <v>0</v>
      </c>
      <c r="AI239" s="93">
        <v>0</v>
      </c>
      <c r="AJ239" s="92">
        <f t="shared" si="221"/>
        <v>0</v>
      </c>
      <c r="AK239" s="92">
        <f t="shared" si="222"/>
        <v>0</v>
      </c>
      <c r="AL239" s="92">
        <f t="shared" si="223"/>
        <v>0</v>
      </c>
      <c r="AM239" s="93">
        <v>0.41</v>
      </c>
      <c r="AN239" s="92">
        <f t="shared" si="224"/>
        <v>0</v>
      </c>
      <c r="AO239" s="92">
        <f t="shared" si="225"/>
        <v>0.22550000000000001</v>
      </c>
      <c r="AP239" s="92">
        <f t="shared" si="226"/>
        <v>0.1845</v>
      </c>
      <c r="AQ239" s="93">
        <v>0</v>
      </c>
      <c r="AR239" s="92">
        <f t="shared" si="227"/>
        <v>0</v>
      </c>
      <c r="AS239" s="92">
        <f t="shared" si="228"/>
        <v>0</v>
      </c>
      <c r="AT239" s="92">
        <f t="shared" si="229"/>
        <v>0</v>
      </c>
      <c r="AU239" s="92">
        <v>0</v>
      </c>
      <c r="AV239" s="92">
        <v>0</v>
      </c>
      <c r="AW239" s="92">
        <v>0</v>
      </c>
      <c r="AX239" s="93">
        <v>0</v>
      </c>
      <c r="AY239" s="92">
        <f t="shared" si="230"/>
        <v>0</v>
      </c>
      <c r="AZ239" s="92">
        <f t="shared" si="231"/>
        <v>0</v>
      </c>
      <c r="BA239" s="92">
        <f t="shared" si="232"/>
        <v>0</v>
      </c>
      <c r="BB239" s="92">
        <v>0</v>
      </c>
      <c r="BC239" s="74">
        <f t="shared" si="187"/>
        <v>0</v>
      </c>
      <c r="BD239" s="74">
        <f t="shared" si="188"/>
        <v>0</v>
      </c>
      <c r="BE239" s="74">
        <f t="shared" si="189"/>
        <v>0</v>
      </c>
      <c r="BF239" s="93">
        <v>0.1</v>
      </c>
      <c r="BG239" s="92">
        <f t="shared" si="233"/>
        <v>0</v>
      </c>
      <c r="BH239" s="92">
        <f t="shared" si="234"/>
        <v>5.5000000000000007E-2</v>
      </c>
      <c r="BI239" s="92">
        <f t="shared" si="235"/>
        <v>4.5000000000000005E-2</v>
      </c>
      <c r="BJ239" s="93">
        <v>1.9556690137820771</v>
      </c>
      <c r="BK239" s="92">
        <f t="shared" si="236"/>
        <v>0</v>
      </c>
      <c r="BL239" s="92">
        <f t="shared" si="237"/>
        <v>1.0756179575801426</v>
      </c>
      <c r="BM239" s="92">
        <f t="shared" si="238"/>
        <v>0.88005105620193469</v>
      </c>
      <c r="BN239" s="74">
        <f t="shared" si="190"/>
        <v>0</v>
      </c>
      <c r="BO239" s="74">
        <f t="shared" si="191"/>
        <v>92.326117957580152</v>
      </c>
      <c r="BP239" s="74">
        <f t="shared" si="192"/>
        <v>3.8595510562019344</v>
      </c>
      <c r="BQ239" s="92">
        <f t="shared" si="193"/>
        <v>96.185669013782089</v>
      </c>
      <c r="BR239" s="94"/>
      <c r="BS239" s="92">
        <f t="shared" si="194"/>
        <v>96.185669013782061</v>
      </c>
      <c r="BT239" s="92">
        <f t="shared" si="195"/>
        <v>0</v>
      </c>
      <c r="BU239" s="92"/>
      <c r="BV239" s="95">
        <f t="shared" si="196"/>
        <v>0</v>
      </c>
      <c r="BW239" s="95">
        <f t="shared" si="197"/>
        <v>0.95987394904277357</v>
      </c>
      <c r="BX239" s="95">
        <f t="shared" si="198"/>
        <v>4.012605095722642E-2</v>
      </c>
      <c r="BY239" s="78"/>
      <c r="BZ239" s="78"/>
      <c r="CA239" s="78"/>
      <c r="CB239" s="78"/>
      <c r="CC239" s="78"/>
      <c r="CD239" s="78"/>
      <c r="CE239" s="78"/>
      <c r="CF239" s="78"/>
      <c r="CG239" s="78"/>
      <c r="CH239" s="78"/>
      <c r="CI239" s="78"/>
      <c r="CJ239" s="78"/>
      <c r="CK239" s="78"/>
      <c r="CL239" s="78"/>
      <c r="CM239" s="78"/>
      <c r="CN239" s="78"/>
      <c r="CO239" s="78"/>
      <c r="CP239" s="78"/>
      <c r="CQ239" s="78"/>
      <c r="CR239" s="78"/>
      <c r="CS239" s="78"/>
      <c r="CT239" s="78"/>
      <c r="CU239" s="78"/>
      <c r="CV239" s="78"/>
      <c r="CW239" s="78"/>
      <c r="CX239" s="78"/>
      <c r="CY239" s="78"/>
      <c r="CZ239" s="78"/>
      <c r="DA239" s="78"/>
      <c r="DB239" s="78"/>
      <c r="DC239" s="78"/>
      <c r="DD239" s="78"/>
      <c r="DE239" s="78"/>
      <c r="DF239" s="78"/>
      <c r="DG239" s="78"/>
      <c r="DH239" s="78"/>
      <c r="DI239" s="78"/>
      <c r="DJ239" s="78"/>
      <c r="DK239" s="78"/>
      <c r="DL239" s="78"/>
      <c r="DM239" s="78"/>
      <c r="DN239" s="78"/>
      <c r="DO239" s="78"/>
      <c r="DP239" s="78"/>
      <c r="DQ239" s="78"/>
      <c r="DR239" s="78"/>
      <c r="DS239" s="78"/>
      <c r="DT239" s="78"/>
      <c r="DU239" s="78"/>
      <c r="DV239" s="78"/>
      <c r="DW239" s="78"/>
      <c r="DX239" s="78"/>
      <c r="DY239" s="78"/>
      <c r="DZ239" s="78"/>
      <c r="EA239" s="78"/>
      <c r="EB239" s="78"/>
      <c r="EC239" s="78"/>
      <c r="ED239" s="78"/>
      <c r="EE239" s="78"/>
      <c r="EF239" s="78"/>
      <c r="EG239" s="78"/>
      <c r="EH239" s="78"/>
      <c r="EI239" s="78"/>
      <c r="EJ239" s="78"/>
    </row>
    <row r="240" spans="1:140" x14ac:dyDescent="0.25">
      <c r="A240" s="87"/>
      <c r="B240" s="119">
        <v>237</v>
      </c>
      <c r="C240" s="88" t="s">
        <v>381</v>
      </c>
      <c r="D240" s="88" t="s">
        <v>24</v>
      </c>
      <c r="E240" s="73">
        <v>0</v>
      </c>
      <c r="F240" s="73">
        <v>0.05</v>
      </c>
      <c r="G240" s="73">
        <v>0</v>
      </c>
      <c r="H240" s="74">
        <v>0</v>
      </c>
      <c r="I240" s="74">
        <v>0</v>
      </c>
      <c r="J240" s="74">
        <v>0</v>
      </c>
      <c r="K240" s="75">
        <v>0</v>
      </c>
      <c r="L240" s="74">
        <f t="shared" si="216"/>
        <v>0</v>
      </c>
      <c r="M240" s="74">
        <f t="shared" si="217"/>
        <v>0</v>
      </c>
      <c r="N240" s="74">
        <v>0</v>
      </c>
      <c r="O240" s="74">
        <v>0</v>
      </c>
      <c r="P240" s="74">
        <v>7.89</v>
      </c>
      <c r="Q240" s="74">
        <v>0</v>
      </c>
      <c r="R240" s="74">
        <v>7.89</v>
      </c>
      <c r="S240" s="74">
        <v>7.89</v>
      </c>
      <c r="T240" s="74">
        <v>0</v>
      </c>
      <c r="U240" s="74">
        <v>0</v>
      </c>
      <c r="V240" s="74">
        <v>0</v>
      </c>
      <c r="W240" s="74">
        <v>0</v>
      </c>
      <c r="X240" s="74">
        <v>0</v>
      </c>
      <c r="Y240" s="74">
        <v>0</v>
      </c>
      <c r="Z240" s="74">
        <v>0</v>
      </c>
      <c r="AA240" s="74">
        <v>0</v>
      </c>
      <c r="AB240" s="74">
        <v>0</v>
      </c>
      <c r="AC240" s="74">
        <v>0</v>
      </c>
      <c r="AD240" s="74">
        <v>0</v>
      </c>
      <c r="AE240" s="75">
        <v>0</v>
      </c>
      <c r="AF240" s="74">
        <f t="shared" si="218"/>
        <v>0</v>
      </c>
      <c r="AG240" s="74">
        <f t="shared" si="219"/>
        <v>0</v>
      </c>
      <c r="AH240" s="74">
        <f t="shared" si="220"/>
        <v>0</v>
      </c>
      <c r="AI240" s="75">
        <v>0</v>
      </c>
      <c r="AJ240" s="74">
        <f t="shared" si="221"/>
        <v>0</v>
      </c>
      <c r="AK240" s="74">
        <f t="shared" si="222"/>
        <v>0</v>
      </c>
      <c r="AL240" s="74">
        <f t="shared" si="223"/>
        <v>0</v>
      </c>
      <c r="AM240" s="75">
        <v>0</v>
      </c>
      <c r="AN240" s="74">
        <f t="shared" si="224"/>
        <v>0</v>
      </c>
      <c r="AO240" s="74">
        <f t="shared" si="225"/>
        <v>0</v>
      </c>
      <c r="AP240" s="74">
        <f t="shared" si="226"/>
        <v>0</v>
      </c>
      <c r="AQ240" s="75">
        <v>0</v>
      </c>
      <c r="AR240" s="74">
        <f t="shared" si="227"/>
        <v>0</v>
      </c>
      <c r="AS240" s="74">
        <f t="shared" si="228"/>
        <v>0</v>
      </c>
      <c r="AT240" s="74">
        <f t="shared" si="229"/>
        <v>0</v>
      </c>
      <c r="AU240" s="74">
        <v>0</v>
      </c>
      <c r="AV240" s="74">
        <v>0</v>
      </c>
      <c r="AW240" s="74">
        <v>0</v>
      </c>
      <c r="AX240" s="75">
        <v>0</v>
      </c>
      <c r="AY240" s="74">
        <f t="shared" si="230"/>
        <v>0</v>
      </c>
      <c r="AZ240" s="74">
        <f t="shared" si="231"/>
        <v>0</v>
      </c>
      <c r="BA240" s="74">
        <f t="shared" si="232"/>
        <v>0</v>
      </c>
      <c r="BB240" s="74">
        <v>0</v>
      </c>
      <c r="BC240" s="74">
        <f t="shared" si="187"/>
        <v>0</v>
      </c>
      <c r="BD240" s="74">
        <f t="shared" si="188"/>
        <v>0</v>
      </c>
      <c r="BE240" s="74">
        <f t="shared" si="189"/>
        <v>0</v>
      </c>
      <c r="BF240" s="75">
        <v>0.44099999999999995</v>
      </c>
      <c r="BG240" s="74">
        <f t="shared" si="233"/>
        <v>0</v>
      </c>
      <c r="BH240" s="74">
        <f t="shared" si="234"/>
        <v>0.24254999999999999</v>
      </c>
      <c r="BI240" s="74">
        <f t="shared" si="235"/>
        <v>0.19844999999999999</v>
      </c>
      <c r="BJ240" s="75">
        <v>0</v>
      </c>
      <c r="BK240" s="74">
        <f t="shared" si="236"/>
        <v>0</v>
      </c>
      <c r="BL240" s="74">
        <f t="shared" si="237"/>
        <v>0</v>
      </c>
      <c r="BM240" s="74">
        <f t="shared" si="238"/>
        <v>0</v>
      </c>
      <c r="BN240" s="74">
        <f t="shared" si="190"/>
        <v>0</v>
      </c>
      <c r="BO240" s="74">
        <f t="shared" si="191"/>
        <v>23.91255</v>
      </c>
      <c r="BP240" s="74">
        <f t="shared" si="192"/>
        <v>0.24845</v>
      </c>
      <c r="BQ240" s="74">
        <f t="shared" si="193"/>
        <v>24.160999999999998</v>
      </c>
      <c r="BS240" s="74">
        <f t="shared" si="194"/>
        <v>24.160999999999998</v>
      </c>
      <c r="BT240" s="74">
        <f t="shared" si="195"/>
        <v>0</v>
      </c>
      <c r="BU240" s="74"/>
      <c r="BV240" s="77">
        <f t="shared" si="196"/>
        <v>0</v>
      </c>
      <c r="BW240" s="77">
        <f t="shared" si="197"/>
        <v>0.98971689913496963</v>
      </c>
      <c r="BX240" s="77">
        <f t="shared" si="198"/>
        <v>1.0283100865030422E-2</v>
      </c>
      <c r="BY240" s="78"/>
      <c r="BZ240" s="78"/>
      <c r="CA240" s="78"/>
      <c r="CB240" s="78"/>
      <c r="CC240" s="78"/>
      <c r="CD240" s="78"/>
      <c r="CE240" s="78"/>
      <c r="CF240" s="78"/>
      <c r="CG240" s="78"/>
      <c r="CH240" s="78"/>
      <c r="CI240" s="78"/>
      <c r="CJ240" s="78"/>
      <c r="CK240" s="78"/>
      <c r="CL240" s="78"/>
      <c r="CM240" s="78"/>
      <c r="CN240" s="78"/>
      <c r="CO240" s="78"/>
      <c r="CP240" s="78"/>
      <c r="CQ240" s="78"/>
      <c r="CR240" s="78"/>
      <c r="CS240" s="78"/>
      <c r="CT240" s="78"/>
      <c r="CU240" s="78"/>
      <c r="CV240" s="78"/>
      <c r="CW240" s="78"/>
      <c r="CX240" s="78"/>
      <c r="CY240" s="78"/>
      <c r="CZ240" s="78"/>
      <c r="DA240" s="78"/>
      <c r="DB240" s="78"/>
      <c r="DC240" s="78"/>
      <c r="DD240" s="78"/>
      <c r="DE240" s="78"/>
      <c r="DF240" s="78"/>
      <c r="DG240" s="78"/>
      <c r="DH240" s="78"/>
      <c r="DI240" s="78"/>
      <c r="DJ240" s="78"/>
      <c r="DK240" s="78"/>
      <c r="DL240" s="78"/>
      <c r="DM240" s="78"/>
      <c r="DN240" s="78"/>
      <c r="DO240" s="78"/>
      <c r="DP240" s="78"/>
      <c r="DQ240" s="78"/>
      <c r="DR240" s="78"/>
      <c r="DS240" s="78"/>
      <c r="DT240" s="78"/>
      <c r="DU240" s="78"/>
      <c r="DV240" s="78"/>
      <c r="DW240" s="78"/>
      <c r="DX240" s="78"/>
      <c r="DY240" s="78"/>
      <c r="DZ240" s="78"/>
      <c r="EA240" s="78"/>
      <c r="EB240" s="78"/>
      <c r="EC240" s="78"/>
      <c r="ED240" s="78"/>
      <c r="EE240" s="78"/>
      <c r="EF240" s="78"/>
      <c r="EG240" s="78"/>
      <c r="EH240" s="78"/>
      <c r="EI240" s="78"/>
      <c r="EJ240" s="78"/>
    </row>
    <row r="241" spans="1:140" x14ac:dyDescent="0.25">
      <c r="A241" s="87"/>
      <c r="B241" s="119">
        <v>238</v>
      </c>
      <c r="C241" s="88" t="s">
        <v>644</v>
      </c>
      <c r="D241" s="88" t="s">
        <v>177</v>
      </c>
      <c r="E241" s="73">
        <v>0</v>
      </c>
      <c r="F241" s="73">
        <v>0</v>
      </c>
      <c r="G241" s="73">
        <v>0</v>
      </c>
      <c r="H241" s="74">
        <v>0</v>
      </c>
      <c r="I241" s="74">
        <v>0</v>
      </c>
      <c r="J241" s="74">
        <v>0</v>
      </c>
      <c r="K241" s="75">
        <v>0</v>
      </c>
      <c r="L241" s="74">
        <f t="shared" si="216"/>
        <v>0</v>
      </c>
      <c r="M241" s="74">
        <f t="shared" si="217"/>
        <v>0</v>
      </c>
      <c r="N241" s="74">
        <v>0</v>
      </c>
      <c r="O241" s="74">
        <v>0</v>
      </c>
      <c r="P241" s="74">
        <v>0</v>
      </c>
      <c r="Q241" s="74">
        <v>0</v>
      </c>
      <c r="R241" s="74">
        <v>0</v>
      </c>
      <c r="S241" s="74">
        <v>0</v>
      </c>
      <c r="T241" s="74">
        <v>0</v>
      </c>
      <c r="U241" s="74">
        <v>0</v>
      </c>
      <c r="V241" s="74">
        <v>0</v>
      </c>
      <c r="W241" s="74">
        <v>0</v>
      </c>
      <c r="X241" s="74">
        <v>0</v>
      </c>
      <c r="Y241" s="74">
        <v>0</v>
      </c>
      <c r="Z241" s="74">
        <v>168.23529411764707</v>
      </c>
      <c r="AA241" s="74">
        <v>0</v>
      </c>
      <c r="AB241" s="74">
        <v>0</v>
      </c>
      <c r="AC241" s="74">
        <v>0</v>
      </c>
      <c r="AD241" s="74">
        <v>0</v>
      </c>
      <c r="AE241" s="75">
        <v>0</v>
      </c>
      <c r="AF241" s="74">
        <f t="shared" si="218"/>
        <v>0</v>
      </c>
      <c r="AG241" s="74">
        <f t="shared" si="219"/>
        <v>0</v>
      </c>
      <c r="AH241" s="74">
        <f t="shared" si="220"/>
        <v>0</v>
      </c>
      <c r="AI241" s="75">
        <v>0</v>
      </c>
      <c r="AJ241" s="74">
        <f t="shared" si="221"/>
        <v>0</v>
      </c>
      <c r="AK241" s="74">
        <f t="shared" si="222"/>
        <v>0</v>
      </c>
      <c r="AL241" s="74">
        <f t="shared" si="223"/>
        <v>0</v>
      </c>
      <c r="AM241" s="75">
        <v>0</v>
      </c>
      <c r="AN241" s="74">
        <f t="shared" si="224"/>
        <v>0</v>
      </c>
      <c r="AO241" s="74">
        <f t="shared" si="225"/>
        <v>0</v>
      </c>
      <c r="AP241" s="74">
        <f t="shared" si="226"/>
        <v>0</v>
      </c>
      <c r="AQ241" s="75">
        <v>0</v>
      </c>
      <c r="AR241" s="74">
        <f t="shared" si="227"/>
        <v>0</v>
      </c>
      <c r="AS241" s="74">
        <f t="shared" si="228"/>
        <v>0</v>
      </c>
      <c r="AT241" s="74">
        <f t="shared" si="229"/>
        <v>0</v>
      </c>
      <c r="AU241" s="74">
        <v>0</v>
      </c>
      <c r="AV241" s="74">
        <v>0</v>
      </c>
      <c r="AW241" s="74">
        <v>0</v>
      </c>
      <c r="AX241" s="75">
        <v>0</v>
      </c>
      <c r="AY241" s="74">
        <f t="shared" si="230"/>
        <v>0</v>
      </c>
      <c r="AZ241" s="74">
        <f t="shared" si="231"/>
        <v>0</v>
      </c>
      <c r="BA241" s="74">
        <f t="shared" si="232"/>
        <v>0</v>
      </c>
      <c r="BB241" s="74">
        <v>0</v>
      </c>
      <c r="BC241" s="74">
        <f t="shared" si="187"/>
        <v>0</v>
      </c>
      <c r="BD241" s="74">
        <f t="shared" si="188"/>
        <v>0</v>
      </c>
      <c r="BE241" s="74">
        <f t="shared" si="189"/>
        <v>0</v>
      </c>
      <c r="BF241" s="75">
        <v>4.05</v>
      </c>
      <c r="BG241" s="74">
        <f t="shared" si="233"/>
        <v>0</v>
      </c>
      <c r="BH241" s="74">
        <f t="shared" si="234"/>
        <v>2.2275</v>
      </c>
      <c r="BI241" s="74">
        <f t="shared" si="235"/>
        <v>1.8225</v>
      </c>
      <c r="BJ241" s="75">
        <v>0</v>
      </c>
      <c r="BK241" s="74">
        <f t="shared" si="236"/>
        <v>0</v>
      </c>
      <c r="BL241" s="74">
        <f t="shared" si="237"/>
        <v>0</v>
      </c>
      <c r="BM241" s="74">
        <f t="shared" si="238"/>
        <v>0</v>
      </c>
      <c r="BN241" s="74">
        <f t="shared" si="190"/>
        <v>0</v>
      </c>
      <c r="BO241" s="74">
        <f t="shared" si="191"/>
        <v>170.46279411764706</v>
      </c>
      <c r="BP241" s="74">
        <f t="shared" si="192"/>
        <v>1.8225</v>
      </c>
      <c r="BQ241" s="74">
        <f t="shared" si="193"/>
        <v>172.28529411764706</v>
      </c>
      <c r="BS241" s="74">
        <f t="shared" si="194"/>
        <v>172.28529411764708</v>
      </c>
      <c r="BT241" s="74">
        <f t="shared" si="195"/>
        <v>0</v>
      </c>
      <c r="BU241" s="74"/>
      <c r="BV241" s="77">
        <f t="shared" si="196"/>
        <v>0</v>
      </c>
      <c r="BW241" s="77">
        <f t="shared" si="197"/>
        <v>0.98942161599262513</v>
      </c>
      <c r="BX241" s="77">
        <f t="shared" si="198"/>
        <v>1.0578384007374908E-2</v>
      </c>
      <c r="BY241" s="78"/>
      <c r="BZ241" s="78"/>
      <c r="CA241" s="78"/>
      <c r="CB241" s="78"/>
      <c r="CC241" s="78"/>
      <c r="CD241" s="78"/>
      <c r="CE241" s="78"/>
      <c r="CF241" s="78"/>
      <c r="CG241" s="78"/>
      <c r="CH241" s="78"/>
      <c r="CI241" s="78"/>
      <c r="CJ241" s="78"/>
      <c r="CK241" s="78"/>
      <c r="CL241" s="78"/>
      <c r="CM241" s="78"/>
      <c r="CN241" s="78"/>
      <c r="CO241" s="78"/>
      <c r="CP241" s="78"/>
      <c r="CQ241" s="78"/>
      <c r="CR241" s="78"/>
      <c r="CS241" s="78"/>
      <c r="CT241" s="78"/>
      <c r="CU241" s="78"/>
      <c r="CV241" s="78"/>
      <c r="CW241" s="78"/>
      <c r="CX241" s="78"/>
      <c r="CY241" s="78"/>
      <c r="CZ241" s="78"/>
      <c r="DA241" s="78"/>
      <c r="DB241" s="78"/>
      <c r="DC241" s="78"/>
      <c r="DD241" s="78"/>
      <c r="DE241" s="78"/>
      <c r="DF241" s="78"/>
      <c r="DG241" s="78"/>
      <c r="DH241" s="78"/>
      <c r="DI241" s="78"/>
      <c r="DJ241" s="78"/>
      <c r="DK241" s="78"/>
      <c r="DL241" s="78"/>
      <c r="DM241" s="78"/>
      <c r="DN241" s="78"/>
      <c r="DO241" s="78"/>
      <c r="DP241" s="78"/>
      <c r="DQ241" s="78"/>
      <c r="DR241" s="78"/>
      <c r="DS241" s="78"/>
      <c r="DT241" s="78"/>
      <c r="DU241" s="78"/>
      <c r="DV241" s="78"/>
      <c r="DW241" s="78"/>
      <c r="DX241" s="78"/>
      <c r="DY241" s="78"/>
      <c r="DZ241" s="78"/>
      <c r="EA241" s="78"/>
      <c r="EB241" s="78"/>
      <c r="EC241" s="78"/>
      <c r="ED241" s="78"/>
      <c r="EE241" s="78"/>
      <c r="EF241" s="78"/>
      <c r="EG241" s="78"/>
      <c r="EH241" s="78"/>
      <c r="EI241" s="78"/>
      <c r="EJ241" s="78"/>
    </row>
    <row r="242" spans="1:140" x14ac:dyDescent="0.25">
      <c r="A242" s="72"/>
      <c r="B242" s="119">
        <v>239</v>
      </c>
      <c r="C242" s="88" t="s">
        <v>589</v>
      </c>
      <c r="D242" s="88" t="s">
        <v>310</v>
      </c>
      <c r="E242" s="73">
        <v>0</v>
      </c>
      <c r="F242" s="73">
        <v>0</v>
      </c>
      <c r="G242" s="73">
        <v>0</v>
      </c>
      <c r="H242" s="74">
        <v>0</v>
      </c>
      <c r="I242" s="74">
        <v>0</v>
      </c>
      <c r="J242" s="74">
        <v>7.0000000000000007E-2</v>
      </c>
      <c r="K242" s="75">
        <v>0</v>
      </c>
      <c r="L242" s="74">
        <f t="shared" si="216"/>
        <v>0</v>
      </c>
      <c r="M242" s="74">
        <f t="shared" si="217"/>
        <v>0</v>
      </c>
      <c r="N242" s="74">
        <v>0</v>
      </c>
      <c r="O242" s="74">
        <v>0</v>
      </c>
      <c r="P242" s="74">
        <v>0</v>
      </c>
      <c r="Q242" s="74">
        <v>0</v>
      </c>
      <c r="R242" s="74">
        <v>0</v>
      </c>
      <c r="S242" s="74">
        <v>9.5</v>
      </c>
      <c r="T242" s="74">
        <v>0</v>
      </c>
      <c r="U242" s="74">
        <v>0</v>
      </c>
      <c r="V242" s="74">
        <v>0</v>
      </c>
      <c r="W242" s="74">
        <v>0</v>
      </c>
      <c r="X242" s="74">
        <v>17.8</v>
      </c>
      <c r="Y242" s="74">
        <v>0</v>
      </c>
      <c r="Z242" s="74">
        <v>0</v>
      </c>
      <c r="AA242" s="74">
        <v>0</v>
      </c>
      <c r="AB242" s="74">
        <v>0</v>
      </c>
      <c r="AC242" s="74">
        <v>0</v>
      </c>
      <c r="AD242" s="74">
        <v>0</v>
      </c>
      <c r="AE242" s="75">
        <v>0</v>
      </c>
      <c r="AF242" s="74">
        <f t="shared" si="218"/>
        <v>0</v>
      </c>
      <c r="AG242" s="74">
        <f t="shared" si="219"/>
        <v>0</v>
      </c>
      <c r="AH242" s="74">
        <f t="shared" si="220"/>
        <v>0</v>
      </c>
      <c r="AI242" s="75">
        <v>0</v>
      </c>
      <c r="AJ242" s="74">
        <f t="shared" si="221"/>
        <v>0</v>
      </c>
      <c r="AK242" s="74">
        <f t="shared" si="222"/>
        <v>0</v>
      </c>
      <c r="AL242" s="74">
        <f t="shared" si="223"/>
        <v>0</v>
      </c>
      <c r="AM242" s="75">
        <v>0</v>
      </c>
      <c r="AN242" s="74">
        <f t="shared" si="224"/>
        <v>0</v>
      </c>
      <c r="AO242" s="74">
        <f t="shared" si="225"/>
        <v>0</v>
      </c>
      <c r="AP242" s="74">
        <f t="shared" si="226"/>
        <v>0</v>
      </c>
      <c r="AQ242" s="75">
        <v>0</v>
      </c>
      <c r="AR242" s="74">
        <f t="shared" si="227"/>
        <v>0</v>
      </c>
      <c r="AS242" s="74">
        <f t="shared" si="228"/>
        <v>0</v>
      </c>
      <c r="AT242" s="74">
        <f t="shared" si="229"/>
        <v>0</v>
      </c>
      <c r="AU242" s="74">
        <v>0</v>
      </c>
      <c r="AV242" s="74">
        <v>0</v>
      </c>
      <c r="AW242" s="74">
        <v>0</v>
      </c>
      <c r="AX242" s="75">
        <v>0</v>
      </c>
      <c r="AY242" s="74">
        <f t="shared" si="230"/>
        <v>0</v>
      </c>
      <c r="AZ242" s="74">
        <f t="shared" si="231"/>
        <v>0</v>
      </c>
      <c r="BA242" s="74">
        <f t="shared" si="232"/>
        <v>0</v>
      </c>
      <c r="BB242" s="74">
        <v>0</v>
      </c>
      <c r="BC242" s="74">
        <f t="shared" si="187"/>
        <v>0</v>
      </c>
      <c r="BD242" s="74">
        <f t="shared" si="188"/>
        <v>0</v>
      </c>
      <c r="BE242" s="74">
        <f t="shared" si="189"/>
        <v>0</v>
      </c>
      <c r="BF242" s="75">
        <v>0.23</v>
      </c>
      <c r="BG242" s="74">
        <f t="shared" si="233"/>
        <v>0</v>
      </c>
      <c r="BH242" s="74">
        <f t="shared" si="234"/>
        <v>0.12650000000000003</v>
      </c>
      <c r="BI242" s="74">
        <f t="shared" si="235"/>
        <v>0.10350000000000001</v>
      </c>
      <c r="BJ242" s="75">
        <v>0</v>
      </c>
      <c r="BK242" s="74">
        <f t="shared" si="236"/>
        <v>0</v>
      </c>
      <c r="BL242" s="74">
        <f t="shared" si="237"/>
        <v>0</v>
      </c>
      <c r="BM242" s="74">
        <f t="shared" si="238"/>
        <v>0</v>
      </c>
      <c r="BN242" s="74">
        <f t="shared" si="190"/>
        <v>0</v>
      </c>
      <c r="BO242" s="74">
        <f t="shared" si="191"/>
        <v>27.426500000000001</v>
      </c>
      <c r="BP242" s="74">
        <f t="shared" si="192"/>
        <v>0.17350000000000002</v>
      </c>
      <c r="BQ242" s="74">
        <f t="shared" si="193"/>
        <v>27.6</v>
      </c>
      <c r="BS242" s="74">
        <f t="shared" si="194"/>
        <v>27.6</v>
      </c>
      <c r="BT242" s="74">
        <f t="shared" si="195"/>
        <v>0</v>
      </c>
      <c r="BU242" s="74"/>
      <c r="BV242" s="77">
        <f t="shared" si="196"/>
        <v>0</v>
      </c>
      <c r="BW242" s="77">
        <f t="shared" si="197"/>
        <v>0.99371376811594203</v>
      </c>
      <c r="BX242" s="77">
        <f t="shared" si="198"/>
        <v>6.2862318840579716E-3</v>
      </c>
      <c r="BY242" s="78"/>
      <c r="BZ242" s="78"/>
      <c r="CA242" s="78"/>
      <c r="CB242" s="78"/>
      <c r="CC242" s="78"/>
      <c r="CD242" s="78"/>
      <c r="CE242" s="78"/>
      <c r="CF242" s="78"/>
      <c r="CG242" s="78"/>
      <c r="CH242" s="78"/>
      <c r="CI242" s="78"/>
      <c r="CJ242" s="78"/>
      <c r="CK242" s="78"/>
      <c r="CL242" s="78"/>
      <c r="CM242" s="78"/>
      <c r="CN242" s="78"/>
      <c r="CO242" s="78"/>
      <c r="CP242" s="78"/>
      <c r="CQ242" s="78"/>
      <c r="CR242" s="78"/>
      <c r="CS242" s="78"/>
      <c r="CT242" s="78"/>
      <c r="CU242" s="78"/>
      <c r="CV242" s="78"/>
      <c r="CW242" s="78"/>
      <c r="CX242" s="78"/>
      <c r="CY242" s="78"/>
      <c r="CZ242" s="78"/>
      <c r="DA242" s="78"/>
      <c r="DB242" s="78"/>
      <c r="DC242" s="78"/>
      <c r="DD242" s="78"/>
      <c r="DE242" s="78"/>
      <c r="DF242" s="78"/>
      <c r="DG242" s="78"/>
      <c r="DH242" s="78"/>
      <c r="DI242" s="78"/>
      <c r="DJ242" s="78"/>
      <c r="DK242" s="78"/>
      <c r="DL242" s="78"/>
      <c r="DM242" s="78"/>
      <c r="DN242" s="78"/>
      <c r="DO242" s="78"/>
      <c r="DP242" s="78"/>
      <c r="DQ242" s="78"/>
      <c r="DR242" s="78"/>
      <c r="DS242" s="78"/>
      <c r="DT242" s="78"/>
      <c r="DU242" s="78"/>
      <c r="DV242" s="78"/>
      <c r="DW242" s="78"/>
      <c r="DX242" s="78"/>
      <c r="DY242" s="78"/>
      <c r="DZ242" s="78"/>
      <c r="EA242" s="78"/>
      <c r="EB242" s="78"/>
      <c r="EC242" s="78"/>
      <c r="ED242" s="78"/>
      <c r="EE242" s="78"/>
      <c r="EF242" s="78"/>
      <c r="EG242" s="78"/>
      <c r="EH242" s="78"/>
      <c r="EI242" s="78"/>
      <c r="EJ242" s="78"/>
    </row>
    <row r="243" spans="1:140" x14ac:dyDescent="0.25">
      <c r="A243" s="87"/>
      <c r="B243" s="119">
        <v>240</v>
      </c>
      <c r="C243" s="88" t="s">
        <v>420</v>
      </c>
      <c r="D243" s="88" t="s">
        <v>311</v>
      </c>
      <c r="E243" s="73">
        <v>0</v>
      </c>
      <c r="F243" s="73">
        <v>0.33</v>
      </c>
      <c r="G243" s="73">
        <v>0</v>
      </c>
      <c r="H243" s="74">
        <v>0</v>
      </c>
      <c r="I243" s="74">
        <v>0</v>
      </c>
      <c r="J243" s="74">
        <v>0</v>
      </c>
      <c r="K243" s="75">
        <v>0</v>
      </c>
      <c r="L243" s="74">
        <f t="shared" si="216"/>
        <v>0</v>
      </c>
      <c r="M243" s="74">
        <f t="shared" si="217"/>
        <v>0</v>
      </c>
      <c r="N243" s="74">
        <v>0</v>
      </c>
      <c r="O243" s="74">
        <v>0</v>
      </c>
      <c r="P243" s="74">
        <v>1.08</v>
      </c>
      <c r="Q243" s="74">
        <v>2.44</v>
      </c>
      <c r="R243" s="74">
        <v>1.99</v>
      </c>
      <c r="S243" s="74">
        <v>8.82</v>
      </c>
      <c r="T243" s="74">
        <v>0</v>
      </c>
      <c r="U243" s="74">
        <v>1.35</v>
      </c>
      <c r="V243" s="74">
        <v>0</v>
      </c>
      <c r="W243" s="74">
        <v>0</v>
      </c>
      <c r="X243" s="74">
        <v>0</v>
      </c>
      <c r="Y243" s="74">
        <v>0</v>
      </c>
      <c r="Z243" s="74">
        <v>0</v>
      </c>
      <c r="AA243" s="74">
        <v>0</v>
      </c>
      <c r="AB243" s="74">
        <v>0</v>
      </c>
      <c r="AC243" s="74">
        <v>0</v>
      </c>
      <c r="AD243" s="74">
        <v>0</v>
      </c>
      <c r="AE243" s="75">
        <v>2.9</v>
      </c>
      <c r="AF243" s="74">
        <f t="shared" si="218"/>
        <v>0</v>
      </c>
      <c r="AG243" s="74">
        <f t="shared" si="219"/>
        <v>0</v>
      </c>
      <c r="AH243" s="74">
        <f t="shared" si="220"/>
        <v>2.9</v>
      </c>
      <c r="AI243" s="75">
        <v>0</v>
      </c>
      <c r="AJ243" s="74">
        <f t="shared" si="221"/>
        <v>0</v>
      </c>
      <c r="AK243" s="74">
        <f t="shared" si="222"/>
        <v>0</v>
      </c>
      <c r="AL243" s="74">
        <f t="shared" si="223"/>
        <v>0</v>
      </c>
      <c r="AM243" s="75">
        <v>0</v>
      </c>
      <c r="AN243" s="74">
        <f t="shared" si="224"/>
        <v>0</v>
      </c>
      <c r="AO243" s="74">
        <f t="shared" si="225"/>
        <v>0</v>
      </c>
      <c r="AP243" s="74">
        <f t="shared" si="226"/>
        <v>0</v>
      </c>
      <c r="AQ243" s="75">
        <v>0</v>
      </c>
      <c r="AR243" s="74">
        <f t="shared" si="227"/>
        <v>0</v>
      </c>
      <c r="AS243" s="74">
        <f t="shared" si="228"/>
        <v>0</v>
      </c>
      <c r="AT243" s="74">
        <f t="shared" si="229"/>
        <v>0</v>
      </c>
      <c r="AU243" s="74">
        <v>0</v>
      </c>
      <c r="AV243" s="74">
        <v>0</v>
      </c>
      <c r="AW243" s="74">
        <v>0</v>
      </c>
      <c r="AX243" s="75">
        <v>0</v>
      </c>
      <c r="AY243" s="74">
        <f t="shared" si="230"/>
        <v>0</v>
      </c>
      <c r="AZ243" s="74">
        <f t="shared" si="231"/>
        <v>0</v>
      </c>
      <c r="BA243" s="74">
        <f t="shared" si="232"/>
        <v>0</v>
      </c>
      <c r="BB243" s="74">
        <v>0</v>
      </c>
      <c r="BC243" s="74">
        <f t="shared" si="187"/>
        <v>0</v>
      </c>
      <c r="BD243" s="74">
        <f t="shared" si="188"/>
        <v>0</v>
      </c>
      <c r="BE243" s="74">
        <f t="shared" si="189"/>
        <v>0</v>
      </c>
      <c r="BF243" s="75">
        <v>1.5</v>
      </c>
      <c r="BG243" s="74">
        <f t="shared" si="233"/>
        <v>0</v>
      </c>
      <c r="BH243" s="74">
        <f t="shared" si="234"/>
        <v>0.82500000000000007</v>
      </c>
      <c r="BI243" s="74">
        <f t="shared" si="235"/>
        <v>0.67500000000000004</v>
      </c>
      <c r="BJ243" s="75">
        <v>0</v>
      </c>
      <c r="BK243" s="74">
        <f t="shared" si="236"/>
        <v>0</v>
      </c>
      <c r="BL243" s="74">
        <f t="shared" si="237"/>
        <v>0</v>
      </c>
      <c r="BM243" s="74">
        <f t="shared" si="238"/>
        <v>0</v>
      </c>
      <c r="BN243" s="74">
        <f t="shared" si="190"/>
        <v>0</v>
      </c>
      <c r="BO243" s="74">
        <f t="shared" si="191"/>
        <v>16.504999999999999</v>
      </c>
      <c r="BP243" s="74">
        <f t="shared" si="192"/>
        <v>3.9050000000000002</v>
      </c>
      <c r="BQ243" s="74">
        <f t="shared" si="193"/>
        <v>20.41</v>
      </c>
      <c r="BS243" s="74">
        <f t="shared" si="194"/>
        <v>20.409999999999997</v>
      </c>
      <c r="BT243" s="74">
        <f t="shared" si="195"/>
        <v>0</v>
      </c>
      <c r="BU243" s="74"/>
      <c r="BV243" s="77">
        <f t="shared" si="196"/>
        <v>0</v>
      </c>
      <c r="BW243" s="77">
        <f t="shared" si="197"/>
        <v>0.80867221950024493</v>
      </c>
      <c r="BX243" s="77">
        <f t="shared" si="198"/>
        <v>0.19132778049975505</v>
      </c>
      <c r="BY243" s="78"/>
      <c r="BZ243" s="78"/>
      <c r="CA243" s="78"/>
      <c r="CB243" s="78"/>
      <c r="CC243" s="78"/>
      <c r="CD243" s="78"/>
      <c r="CE243" s="78"/>
      <c r="CF243" s="78"/>
      <c r="CG243" s="78"/>
      <c r="CH243" s="78"/>
      <c r="CI243" s="78"/>
      <c r="CJ243" s="78"/>
      <c r="CK243" s="78"/>
      <c r="CL243" s="78"/>
      <c r="CM243" s="78"/>
      <c r="CN243" s="78"/>
      <c r="CO243" s="78"/>
      <c r="CP243" s="78"/>
      <c r="CQ243" s="78"/>
      <c r="CR243" s="78"/>
      <c r="CS243" s="78"/>
      <c r="CT243" s="78"/>
      <c r="CU243" s="78"/>
      <c r="CV243" s="78"/>
      <c r="CW243" s="78"/>
      <c r="CX243" s="78"/>
      <c r="CY243" s="78"/>
      <c r="CZ243" s="78"/>
      <c r="DA243" s="78"/>
      <c r="DB243" s="78"/>
      <c r="DC243" s="78"/>
      <c r="DD243" s="78"/>
      <c r="DE243" s="78"/>
      <c r="DF243" s="78"/>
      <c r="DG243" s="78"/>
      <c r="DH243" s="78"/>
      <c r="DI243" s="78"/>
      <c r="DJ243" s="78"/>
      <c r="DK243" s="78"/>
      <c r="DL243" s="78"/>
      <c r="DM243" s="78"/>
      <c r="DN243" s="78"/>
      <c r="DO243" s="78"/>
      <c r="DP243" s="78"/>
      <c r="DQ243" s="78"/>
      <c r="DR243" s="78"/>
      <c r="DS243" s="78"/>
      <c r="DT243" s="78"/>
      <c r="DU243" s="78"/>
      <c r="DV243" s="78"/>
      <c r="DW243" s="78"/>
      <c r="DX243" s="78"/>
      <c r="DY243" s="78"/>
      <c r="DZ243" s="78"/>
      <c r="EA243" s="78"/>
      <c r="EB243" s="78"/>
      <c r="EC243" s="78"/>
      <c r="ED243" s="78"/>
      <c r="EE243" s="78"/>
      <c r="EF243" s="78"/>
      <c r="EG243" s="78"/>
      <c r="EH243" s="78"/>
      <c r="EI243" s="78"/>
      <c r="EJ243" s="78"/>
    </row>
    <row r="244" spans="1:140" x14ac:dyDescent="0.25">
      <c r="A244" s="87"/>
      <c r="B244" s="119">
        <v>241</v>
      </c>
      <c r="C244" s="88" t="s">
        <v>429</v>
      </c>
      <c r="D244" s="88" t="s">
        <v>178</v>
      </c>
      <c r="E244" s="73">
        <v>0</v>
      </c>
      <c r="F244" s="73">
        <v>0.4</v>
      </c>
      <c r="G244" s="73">
        <v>0</v>
      </c>
      <c r="H244" s="74">
        <v>6.8</v>
      </c>
      <c r="I244" s="74">
        <v>0</v>
      </c>
      <c r="J244" s="74">
        <v>0</v>
      </c>
      <c r="K244" s="75">
        <v>0</v>
      </c>
      <c r="L244" s="74">
        <f t="shared" si="216"/>
        <v>0</v>
      </c>
      <c r="M244" s="74">
        <f t="shared" si="217"/>
        <v>0</v>
      </c>
      <c r="N244" s="74">
        <v>0</v>
      </c>
      <c r="O244" s="74">
        <v>0</v>
      </c>
      <c r="P244" s="74">
        <v>4.7</v>
      </c>
      <c r="Q244" s="74">
        <v>89</v>
      </c>
      <c r="R244" s="74">
        <v>4.7</v>
      </c>
      <c r="S244" s="74">
        <v>13.7</v>
      </c>
      <c r="T244" s="74">
        <v>0</v>
      </c>
      <c r="U244" s="74">
        <v>0</v>
      </c>
      <c r="V244" s="74">
        <v>0</v>
      </c>
      <c r="W244" s="74">
        <v>0</v>
      </c>
      <c r="X244" s="74">
        <v>0</v>
      </c>
      <c r="Y244" s="74">
        <v>0</v>
      </c>
      <c r="Z244" s="74">
        <v>0</v>
      </c>
      <c r="AA244" s="74">
        <v>0</v>
      </c>
      <c r="AB244" s="74">
        <v>0</v>
      </c>
      <c r="AC244" s="74">
        <v>0</v>
      </c>
      <c r="AD244" s="74">
        <v>0</v>
      </c>
      <c r="AE244" s="75">
        <v>23</v>
      </c>
      <c r="AF244" s="74">
        <f t="shared" si="218"/>
        <v>0</v>
      </c>
      <c r="AG244" s="74">
        <f t="shared" si="219"/>
        <v>0</v>
      </c>
      <c r="AH244" s="74">
        <f t="shared" si="220"/>
        <v>23</v>
      </c>
      <c r="AI244" s="75">
        <v>0</v>
      </c>
      <c r="AJ244" s="74">
        <f t="shared" si="221"/>
        <v>0</v>
      </c>
      <c r="AK244" s="74">
        <f t="shared" si="222"/>
        <v>0</v>
      </c>
      <c r="AL244" s="74">
        <f t="shared" si="223"/>
        <v>0</v>
      </c>
      <c r="AM244" s="75">
        <v>0</v>
      </c>
      <c r="AN244" s="74">
        <f t="shared" si="224"/>
        <v>0</v>
      </c>
      <c r="AO244" s="74">
        <f t="shared" si="225"/>
        <v>0</v>
      </c>
      <c r="AP244" s="74">
        <f t="shared" si="226"/>
        <v>0</v>
      </c>
      <c r="AQ244" s="75">
        <v>0</v>
      </c>
      <c r="AR244" s="74">
        <f t="shared" si="227"/>
        <v>0</v>
      </c>
      <c r="AS244" s="74">
        <f t="shared" si="228"/>
        <v>0</v>
      </c>
      <c r="AT244" s="74">
        <f t="shared" si="229"/>
        <v>0</v>
      </c>
      <c r="AU244" s="74">
        <v>0</v>
      </c>
      <c r="AV244" s="74">
        <v>0</v>
      </c>
      <c r="AW244" s="74">
        <v>8.8235294117647065</v>
      </c>
      <c r="AX244" s="75">
        <v>0</v>
      </c>
      <c r="AY244" s="74">
        <f t="shared" si="230"/>
        <v>0</v>
      </c>
      <c r="AZ244" s="74">
        <f t="shared" si="231"/>
        <v>0</v>
      </c>
      <c r="BA244" s="74">
        <f t="shared" si="232"/>
        <v>0</v>
      </c>
      <c r="BB244" s="74">
        <v>95</v>
      </c>
      <c r="BC244" s="74">
        <f t="shared" si="187"/>
        <v>0</v>
      </c>
      <c r="BD244" s="74">
        <f t="shared" si="188"/>
        <v>0</v>
      </c>
      <c r="BE244" s="74">
        <f t="shared" si="189"/>
        <v>95</v>
      </c>
      <c r="BF244" s="75">
        <v>5.58</v>
      </c>
      <c r="BG244" s="74">
        <f t="shared" si="233"/>
        <v>0</v>
      </c>
      <c r="BH244" s="74">
        <f t="shared" si="234"/>
        <v>3.0690000000000004</v>
      </c>
      <c r="BI244" s="74">
        <f t="shared" si="235"/>
        <v>2.5110000000000001</v>
      </c>
      <c r="BJ244" s="75">
        <v>0</v>
      </c>
      <c r="BK244" s="74">
        <f t="shared" si="236"/>
        <v>0</v>
      </c>
      <c r="BL244" s="74">
        <f t="shared" si="237"/>
        <v>0</v>
      </c>
      <c r="BM244" s="74">
        <f t="shared" si="238"/>
        <v>0</v>
      </c>
      <c r="BN244" s="74">
        <f t="shared" si="190"/>
        <v>0</v>
      </c>
      <c r="BO244" s="74">
        <f t="shared" si="191"/>
        <v>123.99252941176472</v>
      </c>
      <c r="BP244" s="74">
        <f t="shared" si="192"/>
        <v>127.711</v>
      </c>
      <c r="BQ244" s="74">
        <f t="shared" si="193"/>
        <v>251.70352941176472</v>
      </c>
      <c r="BS244" s="74">
        <f t="shared" si="194"/>
        <v>251.70352941176472</v>
      </c>
      <c r="BT244" s="74">
        <f t="shared" si="195"/>
        <v>0</v>
      </c>
      <c r="BU244" s="74"/>
      <c r="BV244" s="77">
        <f t="shared" si="196"/>
        <v>0</v>
      </c>
      <c r="BW244" s="77">
        <f t="shared" si="197"/>
        <v>0.49261339203918714</v>
      </c>
      <c r="BX244" s="77">
        <f t="shared" si="198"/>
        <v>0.50738660796081292</v>
      </c>
      <c r="BY244" s="78"/>
      <c r="BZ244" s="78"/>
      <c r="CA244" s="78"/>
      <c r="CB244" s="78"/>
      <c r="CC244" s="78"/>
      <c r="CD244" s="78"/>
      <c r="CE244" s="78"/>
      <c r="CF244" s="78"/>
      <c r="CG244" s="78"/>
      <c r="CH244" s="78"/>
      <c r="CI244" s="78"/>
      <c r="CJ244" s="78"/>
      <c r="CK244" s="78"/>
      <c r="CL244" s="78"/>
      <c r="CM244" s="78"/>
      <c r="CN244" s="78"/>
      <c r="CO244" s="78"/>
      <c r="CP244" s="78"/>
      <c r="CQ244" s="78"/>
      <c r="CR244" s="78"/>
      <c r="CS244" s="78"/>
      <c r="CT244" s="78"/>
      <c r="CU244" s="78"/>
      <c r="CV244" s="78"/>
      <c r="CW244" s="78"/>
      <c r="CX244" s="78"/>
      <c r="CY244" s="78"/>
      <c r="CZ244" s="78"/>
      <c r="DA244" s="78"/>
      <c r="DB244" s="78"/>
      <c r="DC244" s="78"/>
      <c r="DD244" s="78"/>
      <c r="DE244" s="78"/>
      <c r="DF244" s="78"/>
      <c r="DG244" s="78"/>
      <c r="DH244" s="78"/>
      <c r="DI244" s="78"/>
      <c r="DJ244" s="78"/>
      <c r="DK244" s="78"/>
      <c r="DL244" s="78"/>
      <c r="DM244" s="78"/>
      <c r="DN244" s="78"/>
      <c r="DO244" s="78"/>
      <c r="DP244" s="78"/>
      <c r="DQ244" s="78"/>
      <c r="DR244" s="78"/>
      <c r="DS244" s="78"/>
      <c r="DT244" s="78"/>
      <c r="DU244" s="78"/>
      <c r="DV244" s="78"/>
      <c r="DW244" s="78"/>
      <c r="DX244" s="78"/>
      <c r="DY244" s="78"/>
      <c r="DZ244" s="78"/>
      <c r="EA244" s="78"/>
      <c r="EB244" s="78"/>
      <c r="EC244" s="78"/>
      <c r="ED244" s="78"/>
      <c r="EE244" s="78"/>
      <c r="EF244" s="78"/>
      <c r="EG244" s="78"/>
      <c r="EH244" s="78"/>
      <c r="EI244" s="78"/>
      <c r="EJ244" s="78"/>
    </row>
    <row r="245" spans="1:140" x14ac:dyDescent="0.25">
      <c r="A245" s="72"/>
      <c r="B245" s="119">
        <v>242</v>
      </c>
      <c r="C245" s="88" t="s">
        <v>355</v>
      </c>
      <c r="D245" s="88" t="s">
        <v>312</v>
      </c>
      <c r="E245" s="73">
        <v>0</v>
      </c>
      <c r="F245" s="73">
        <v>0</v>
      </c>
      <c r="G245" s="73">
        <v>0</v>
      </c>
      <c r="H245" s="74">
        <v>0</v>
      </c>
      <c r="I245" s="74">
        <v>0</v>
      </c>
      <c r="J245" s="74">
        <v>0</v>
      </c>
      <c r="K245" s="75">
        <v>0</v>
      </c>
      <c r="L245" s="74">
        <f t="shared" si="216"/>
        <v>0</v>
      </c>
      <c r="M245" s="74">
        <f t="shared" si="217"/>
        <v>0</v>
      </c>
      <c r="N245" s="74">
        <v>0</v>
      </c>
      <c r="O245" s="74">
        <v>0</v>
      </c>
      <c r="P245" s="74">
        <v>0</v>
      </c>
      <c r="Q245" s="74">
        <v>0</v>
      </c>
      <c r="R245" s="74">
        <v>0</v>
      </c>
      <c r="S245" s="74">
        <v>0</v>
      </c>
      <c r="T245" s="74">
        <v>0</v>
      </c>
      <c r="U245" s="74">
        <v>0</v>
      </c>
      <c r="V245" s="74">
        <v>0</v>
      </c>
      <c r="W245" s="74">
        <v>0</v>
      </c>
      <c r="X245" s="74">
        <v>0</v>
      </c>
      <c r="Y245" s="74">
        <v>0</v>
      </c>
      <c r="Z245" s="74">
        <v>0</v>
      </c>
      <c r="AA245" s="74">
        <v>0</v>
      </c>
      <c r="AB245" s="74">
        <v>0</v>
      </c>
      <c r="AC245" s="74">
        <v>0</v>
      </c>
      <c r="AD245" s="74">
        <v>0</v>
      </c>
      <c r="AE245" s="75">
        <v>0</v>
      </c>
      <c r="AF245" s="74">
        <f t="shared" si="218"/>
        <v>0</v>
      </c>
      <c r="AG245" s="74">
        <f t="shared" si="219"/>
        <v>0</v>
      </c>
      <c r="AH245" s="74">
        <f t="shared" si="220"/>
        <v>0</v>
      </c>
      <c r="AI245" s="75">
        <v>0</v>
      </c>
      <c r="AJ245" s="74">
        <f t="shared" si="221"/>
        <v>0</v>
      </c>
      <c r="AK245" s="74">
        <f t="shared" si="222"/>
        <v>0</v>
      </c>
      <c r="AL245" s="74">
        <f t="shared" si="223"/>
        <v>0</v>
      </c>
      <c r="AM245" s="75">
        <v>0</v>
      </c>
      <c r="AN245" s="74">
        <f t="shared" si="224"/>
        <v>0</v>
      </c>
      <c r="AO245" s="74">
        <f t="shared" si="225"/>
        <v>0</v>
      </c>
      <c r="AP245" s="74">
        <f t="shared" si="226"/>
        <v>0</v>
      </c>
      <c r="AQ245" s="75">
        <v>0</v>
      </c>
      <c r="AR245" s="74">
        <f t="shared" si="227"/>
        <v>0</v>
      </c>
      <c r="AS245" s="74">
        <f t="shared" si="228"/>
        <v>0</v>
      </c>
      <c r="AT245" s="74">
        <f t="shared" si="229"/>
        <v>0</v>
      </c>
      <c r="AU245" s="74">
        <v>0</v>
      </c>
      <c r="AV245" s="74">
        <v>0</v>
      </c>
      <c r="AW245" s="74">
        <v>0</v>
      </c>
      <c r="AX245" s="75">
        <v>0</v>
      </c>
      <c r="AY245" s="74">
        <f t="shared" si="230"/>
        <v>0</v>
      </c>
      <c r="AZ245" s="74">
        <f t="shared" si="231"/>
        <v>0</v>
      </c>
      <c r="BA245" s="74">
        <f t="shared" si="232"/>
        <v>0</v>
      </c>
      <c r="BB245" s="74">
        <v>0</v>
      </c>
      <c r="BC245" s="74">
        <f t="shared" si="187"/>
        <v>0</v>
      </c>
      <c r="BD245" s="74">
        <f t="shared" si="188"/>
        <v>0</v>
      </c>
      <c r="BE245" s="74">
        <f t="shared" si="189"/>
        <v>0</v>
      </c>
      <c r="BF245" s="75">
        <v>1.02</v>
      </c>
      <c r="BG245" s="74">
        <f t="shared" si="233"/>
        <v>0</v>
      </c>
      <c r="BH245" s="74">
        <f t="shared" si="234"/>
        <v>0.56100000000000005</v>
      </c>
      <c r="BI245" s="74">
        <f t="shared" si="235"/>
        <v>0.45900000000000002</v>
      </c>
      <c r="BJ245" s="75">
        <v>0</v>
      </c>
      <c r="BK245" s="74">
        <f t="shared" si="236"/>
        <v>0</v>
      </c>
      <c r="BL245" s="74">
        <f t="shared" si="237"/>
        <v>0</v>
      </c>
      <c r="BM245" s="74">
        <f t="shared" si="238"/>
        <v>0</v>
      </c>
      <c r="BN245" s="74">
        <f t="shared" si="190"/>
        <v>0</v>
      </c>
      <c r="BO245" s="74">
        <f t="shared" si="191"/>
        <v>0.56100000000000005</v>
      </c>
      <c r="BP245" s="74">
        <f t="shared" si="192"/>
        <v>0.45900000000000002</v>
      </c>
      <c r="BQ245" s="74">
        <f t="shared" si="193"/>
        <v>1.02</v>
      </c>
      <c r="BS245" s="74">
        <f t="shared" si="194"/>
        <v>1.02</v>
      </c>
      <c r="BT245" s="74">
        <f t="shared" si="195"/>
        <v>0</v>
      </c>
      <c r="BU245" s="74"/>
      <c r="BV245" s="77">
        <f t="shared" si="196"/>
        <v>0</v>
      </c>
      <c r="BW245" s="77">
        <f t="shared" si="197"/>
        <v>0.55000000000000004</v>
      </c>
      <c r="BX245" s="77">
        <f t="shared" si="198"/>
        <v>0.45</v>
      </c>
      <c r="BY245" s="78"/>
      <c r="BZ245" s="78"/>
      <c r="CA245" s="78"/>
      <c r="CB245" s="78"/>
      <c r="CC245" s="78"/>
      <c r="CD245" s="78"/>
      <c r="CE245" s="78"/>
      <c r="CF245" s="78"/>
      <c r="CG245" s="78"/>
      <c r="CH245" s="78"/>
      <c r="CI245" s="78"/>
      <c r="CJ245" s="78"/>
      <c r="CK245" s="78"/>
      <c r="CL245" s="78"/>
      <c r="CM245" s="78"/>
      <c r="CN245" s="78"/>
      <c r="CO245" s="78"/>
      <c r="CP245" s="78"/>
      <c r="CQ245" s="78"/>
      <c r="CR245" s="78"/>
      <c r="CS245" s="78"/>
      <c r="CT245" s="78"/>
      <c r="CU245" s="78"/>
      <c r="CV245" s="78"/>
      <c r="CW245" s="78"/>
      <c r="CX245" s="78"/>
      <c r="CY245" s="78"/>
      <c r="CZ245" s="78"/>
      <c r="DA245" s="78"/>
      <c r="DB245" s="78"/>
      <c r="DC245" s="78"/>
      <c r="DD245" s="78"/>
      <c r="DE245" s="78"/>
      <c r="DF245" s="78"/>
      <c r="DG245" s="78"/>
      <c r="DH245" s="78"/>
      <c r="DI245" s="78"/>
      <c r="DJ245" s="78"/>
      <c r="DK245" s="78"/>
      <c r="DL245" s="78"/>
      <c r="DM245" s="78"/>
      <c r="DN245" s="78"/>
      <c r="DO245" s="78"/>
      <c r="DP245" s="78"/>
      <c r="DQ245" s="78"/>
      <c r="DR245" s="78"/>
      <c r="DS245" s="78"/>
      <c r="DT245" s="78"/>
      <c r="DU245" s="78"/>
      <c r="DV245" s="78"/>
      <c r="DW245" s="78"/>
      <c r="DX245" s="78"/>
      <c r="DY245" s="78"/>
      <c r="DZ245" s="78"/>
      <c r="EA245" s="78"/>
      <c r="EB245" s="78"/>
      <c r="EC245" s="78"/>
      <c r="ED245" s="78"/>
      <c r="EE245" s="78"/>
      <c r="EF245" s="78"/>
      <c r="EG245" s="78"/>
      <c r="EH245" s="78"/>
      <c r="EI245" s="78"/>
      <c r="EJ245" s="78"/>
    </row>
    <row r="246" spans="1:140" x14ac:dyDescent="0.25">
      <c r="A246" s="72"/>
      <c r="B246" s="119">
        <v>243</v>
      </c>
      <c r="C246" s="88" t="s">
        <v>366</v>
      </c>
      <c r="D246" s="88" t="s">
        <v>430</v>
      </c>
      <c r="E246" s="73">
        <v>0</v>
      </c>
      <c r="F246" s="73">
        <v>0.02</v>
      </c>
      <c r="G246" s="73">
        <v>0</v>
      </c>
      <c r="H246" s="74">
        <v>0</v>
      </c>
      <c r="I246" s="74">
        <v>0</v>
      </c>
      <c r="J246" s="74">
        <v>0</v>
      </c>
      <c r="K246" s="75">
        <v>0</v>
      </c>
      <c r="L246" s="74">
        <f t="shared" si="216"/>
        <v>0</v>
      </c>
      <c r="M246" s="74">
        <f t="shared" si="217"/>
        <v>0</v>
      </c>
      <c r="N246" s="74">
        <v>0</v>
      </c>
      <c r="O246" s="74">
        <v>0</v>
      </c>
      <c r="P246" s="74">
        <v>0</v>
      </c>
      <c r="Q246" s="74">
        <v>0</v>
      </c>
      <c r="R246" s="74">
        <v>0</v>
      </c>
      <c r="S246" s="74">
        <v>0</v>
      </c>
      <c r="T246" s="74">
        <v>0</v>
      </c>
      <c r="U246" s="74">
        <v>0</v>
      </c>
      <c r="V246" s="74">
        <v>0</v>
      </c>
      <c r="W246" s="74">
        <v>0.76</v>
      </c>
      <c r="X246" s="74">
        <v>0</v>
      </c>
      <c r="Y246" s="74">
        <v>0</v>
      </c>
      <c r="Z246" s="74">
        <v>0</v>
      </c>
      <c r="AA246" s="74">
        <v>0</v>
      </c>
      <c r="AB246" s="74">
        <v>0</v>
      </c>
      <c r="AC246" s="74">
        <v>0</v>
      </c>
      <c r="AD246" s="74">
        <v>0</v>
      </c>
      <c r="AE246" s="75">
        <v>0</v>
      </c>
      <c r="AF246" s="74">
        <f t="shared" si="218"/>
        <v>0</v>
      </c>
      <c r="AG246" s="74">
        <f t="shared" si="219"/>
        <v>0</v>
      </c>
      <c r="AH246" s="74">
        <f t="shared" si="220"/>
        <v>0</v>
      </c>
      <c r="AI246" s="75">
        <v>0</v>
      </c>
      <c r="AJ246" s="74">
        <f t="shared" si="221"/>
        <v>0</v>
      </c>
      <c r="AK246" s="74">
        <f t="shared" si="222"/>
        <v>0</v>
      </c>
      <c r="AL246" s="74">
        <f t="shared" si="223"/>
        <v>0</v>
      </c>
      <c r="AM246" s="75">
        <v>0</v>
      </c>
      <c r="AN246" s="74">
        <f t="shared" si="224"/>
        <v>0</v>
      </c>
      <c r="AO246" s="74">
        <f t="shared" si="225"/>
        <v>0</v>
      </c>
      <c r="AP246" s="74">
        <f t="shared" si="226"/>
        <v>0</v>
      </c>
      <c r="AQ246" s="75">
        <v>0</v>
      </c>
      <c r="AR246" s="74">
        <f t="shared" si="227"/>
        <v>0</v>
      </c>
      <c r="AS246" s="74">
        <f t="shared" si="228"/>
        <v>0</v>
      </c>
      <c r="AT246" s="74">
        <f t="shared" si="229"/>
        <v>0</v>
      </c>
      <c r="AU246" s="74">
        <v>0</v>
      </c>
      <c r="AV246" s="74">
        <v>0</v>
      </c>
      <c r="AW246" s="74">
        <v>0</v>
      </c>
      <c r="AX246" s="75">
        <v>0</v>
      </c>
      <c r="AY246" s="74">
        <f t="shared" si="230"/>
        <v>0</v>
      </c>
      <c r="AZ246" s="74">
        <f t="shared" si="231"/>
        <v>0</v>
      </c>
      <c r="BA246" s="74">
        <f t="shared" si="232"/>
        <v>0</v>
      </c>
      <c r="BB246" s="74">
        <v>0</v>
      </c>
      <c r="BC246" s="74">
        <f t="shared" si="187"/>
        <v>0</v>
      </c>
      <c r="BD246" s="74">
        <f t="shared" si="188"/>
        <v>0</v>
      </c>
      <c r="BE246" s="74">
        <f t="shared" si="189"/>
        <v>0</v>
      </c>
      <c r="BF246" s="75">
        <v>0.03</v>
      </c>
      <c r="BG246" s="74">
        <f t="shared" si="233"/>
        <v>0</v>
      </c>
      <c r="BH246" s="74">
        <f t="shared" si="234"/>
        <v>1.6500000000000001E-2</v>
      </c>
      <c r="BI246" s="74">
        <f t="shared" si="235"/>
        <v>1.35E-2</v>
      </c>
      <c r="BJ246" s="75">
        <v>0</v>
      </c>
      <c r="BK246" s="74">
        <f t="shared" si="236"/>
        <v>0</v>
      </c>
      <c r="BL246" s="74">
        <f t="shared" si="237"/>
        <v>0</v>
      </c>
      <c r="BM246" s="74">
        <f t="shared" si="238"/>
        <v>0</v>
      </c>
      <c r="BN246" s="74">
        <f t="shared" si="190"/>
        <v>0</v>
      </c>
      <c r="BO246" s="74">
        <f t="shared" si="191"/>
        <v>0.77649999999999997</v>
      </c>
      <c r="BP246" s="74">
        <f t="shared" si="192"/>
        <v>3.3500000000000002E-2</v>
      </c>
      <c r="BQ246" s="74">
        <f t="shared" si="193"/>
        <v>0.80999999999999994</v>
      </c>
      <c r="BS246" s="74">
        <f t="shared" si="194"/>
        <v>0.81</v>
      </c>
      <c r="BT246" s="74">
        <f t="shared" si="195"/>
        <v>0</v>
      </c>
      <c r="BU246" s="74"/>
      <c r="BV246" s="77">
        <f t="shared" si="196"/>
        <v>0</v>
      </c>
      <c r="BW246" s="77">
        <f t="shared" si="197"/>
        <v>0.95864197530864204</v>
      </c>
      <c r="BX246" s="77">
        <f t="shared" si="198"/>
        <v>4.1358024691358033E-2</v>
      </c>
      <c r="BY246" s="78"/>
      <c r="BZ246" s="78"/>
      <c r="CA246" s="78"/>
      <c r="CB246" s="78"/>
      <c r="CC246" s="78"/>
      <c r="CD246" s="78"/>
      <c r="CE246" s="78"/>
      <c r="CF246" s="78"/>
      <c r="CG246" s="78"/>
      <c r="CH246" s="78"/>
      <c r="CI246" s="78"/>
      <c r="CJ246" s="78"/>
      <c r="CK246" s="78"/>
      <c r="CL246" s="78"/>
      <c r="CM246" s="78"/>
      <c r="CN246" s="78"/>
      <c r="CO246" s="78"/>
      <c r="CP246" s="78"/>
      <c r="CQ246" s="78"/>
      <c r="CR246" s="78"/>
      <c r="CS246" s="78"/>
      <c r="CT246" s="78"/>
      <c r="CU246" s="78"/>
      <c r="CV246" s="78"/>
      <c r="CW246" s="78"/>
      <c r="CX246" s="78"/>
      <c r="CY246" s="78"/>
      <c r="CZ246" s="78"/>
      <c r="DA246" s="78"/>
      <c r="DB246" s="78"/>
      <c r="DC246" s="78"/>
      <c r="DD246" s="78"/>
      <c r="DE246" s="78"/>
      <c r="DF246" s="78"/>
      <c r="DG246" s="78"/>
      <c r="DH246" s="78"/>
      <c r="DI246" s="78"/>
      <c r="DJ246" s="78"/>
      <c r="DK246" s="78"/>
      <c r="DL246" s="78"/>
      <c r="DM246" s="78"/>
      <c r="DN246" s="78"/>
      <c r="DO246" s="78"/>
      <c r="DP246" s="78"/>
      <c r="DQ246" s="78"/>
      <c r="DR246" s="78"/>
      <c r="DS246" s="78"/>
      <c r="DT246" s="78"/>
      <c r="DU246" s="78"/>
      <c r="DV246" s="78"/>
      <c r="DW246" s="78"/>
      <c r="DX246" s="78"/>
      <c r="DY246" s="78"/>
      <c r="DZ246" s="78"/>
      <c r="EA246" s="78"/>
      <c r="EB246" s="78"/>
      <c r="EC246" s="78"/>
      <c r="ED246" s="78"/>
      <c r="EE246" s="78"/>
      <c r="EF246" s="78"/>
      <c r="EG246" s="78"/>
      <c r="EH246" s="78"/>
      <c r="EI246" s="78"/>
      <c r="EJ246" s="78"/>
    </row>
    <row r="247" spans="1:140" x14ac:dyDescent="0.25">
      <c r="A247" s="87"/>
      <c r="B247" s="119">
        <v>244</v>
      </c>
      <c r="C247" s="88" t="s">
        <v>589</v>
      </c>
      <c r="D247" s="88" t="s">
        <v>179</v>
      </c>
      <c r="E247" s="73">
        <v>0</v>
      </c>
      <c r="F247" s="73">
        <v>6.03</v>
      </c>
      <c r="G247" s="73">
        <v>0</v>
      </c>
      <c r="H247" s="74">
        <v>0</v>
      </c>
      <c r="I247" s="74">
        <v>0</v>
      </c>
      <c r="J247" s="74">
        <v>0</v>
      </c>
      <c r="K247" s="75">
        <v>66</v>
      </c>
      <c r="L247" s="74">
        <f t="shared" si="216"/>
        <v>36.300000000000004</v>
      </c>
      <c r="M247" s="74">
        <f t="shared" si="217"/>
        <v>29.7</v>
      </c>
      <c r="N247" s="74">
        <v>0</v>
      </c>
      <c r="O247" s="74">
        <v>5.4</v>
      </c>
      <c r="P247" s="74">
        <v>37</v>
      </c>
      <c r="Q247" s="74">
        <v>0.2</v>
      </c>
      <c r="R247" s="74">
        <v>2.46</v>
      </c>
      <c r="S247" s="74">
        <v>13</v>
      </c>
      <c r="T247" s="74">
        <v>0</v>
      </c>
      <c r="U247" s="74">
        <v>0</v>
      </c>
      <c r="V247" s="74">
        <v>0</v>
      </c>
      <c r="W247" s="74">
        <v>0</v>
      </c>
      <c r="X247" s="74">
        <v>0</v>
      </c>
      <c r="Y247" s="74">
        <v>0</v>
      </c>
      <c r="Z247" s="74">
        <v>0</v>
      </c>
      <c r="AA247" s="74">
        <v>8.6</v>
      </c>
      <c r="AB247" s="74">
        <v>3.3</v>
      </c>
      <c r="AC247" s="74">
        <v>0</v>
      </c>
      <c r="AD247" s="74">
        <v>0</v>
      </c>
      <c r="AE247" s="75">
        <v>9.26</v>
      </c>
      <c r="AF247" s="74">
        <f t="shared" si="218"/>
        <v>0</v>
      </c>
      <c r="AG247" s="74">
        <f t="shared" si="219"/>
        <v>0</v>
      </c>
      <c r="AH247" s="74">
        <f t="shared" si="220"/>
        <v>9.26</v>
      </c>
      <c r="AI247" s="75">
        <v>0</v>
      </c>
      <c r="AJ247" s="74">
        <f t="shared" si="221"/>
        <v>0</v>
      </c>
      <c r="AK247" s="74">
        <f t="shared" si="222"/>
        <v>0</v>
      </c>
      <c r="AL247" s="74">
        <f t="shared" si="223"/>
        <v>0</v>
      </c>
      <c r="AM247" s="75">
        <v>0</v>
      </c>
      <c r="AN247" s="74">
        <f t="shared" si="224"/>
        <v>0</v>
      </c>
      <c r="AO247" s="74">
        <f t="shared" si="225"/>
        <v>0</v>
      </c>
      <c r="AP247" s="74">
        <f t="shared" si="226"/>
        <v>0</v>
      </c>
      <c r="AQ247" s="75">
        <v>0</v>
      </c>
      <c r="AR247" s="74">
        <f t="shared" si="227"/>
        <v>0</v>
      </c>
      <c r="AS247" s="74">
        <f t="shared" si="228"/>
        <v>0</v>
      </c>
      <c r="AT247" s="74">
        <f t="shared" si="229"/>
        <v>0</v>
      </c>
      <c r="AU247" s="74">
        <v>0</v>
      </c>
      <c r="AV247" s="74">
        <v>0</v>
      </c>
      <c r="AW247" s="74">
        <v>0</v>
      </c>
      <c r="AX247" s="75">
        <v>0</v>
      </c>
      <c r="AY247" s="74">
        <f t="shared" si="230"/>
        <v>0</v>
      </c>
      <c r="AZ247" s="74">
        <f t="shared" si="231"/>
        <v>0</v>
      </c>
      <c r="BA247" s="74">
        <f t="shared" si="232"/>
        <v>0</v>
      </c>
      <c r="BB247" s="74">
        <v>0</v>
      </c>
      <c r="BC247" s="74">
        <f t="shared" si="187"/>
        <v>0</v>
      </c>
      <c r="BD247" s="74">
        <f t="shared" si="188"/>
        <v>0</v>
      </c>
      <c r="BE247" s="74">
        <f t="shared" si="189"/>
        <v>0</v>
      </c>
      <c r="BF247" s="75">
        <v>4.5999999999999996</v>
      </c>
      <c r="BG247" s="74">
        <f t="shared" si="233"/>
        <v>0</v>
      </c>
      <c r="BH247" s="74">
        <f t="shared" si="234"/>
        <v>2.5299999999999998</v>
      </c>
      <c r="BI247" s="74">
        <f t="shared" si="235"/>
        <v>2.0699999999999998</v>
      </c>
      <c r="BJ247" s="75">
        <v>0</v>
      </c>
      <c r="BK247" s="74">
        <f t="shared" si="236"/>
        <v>0</v>
      </c>
      <c r="BL247" s="74">
        <f t="shared" si="237"/>
        <v>0</v>
      </c>
      <c r="BM247" s="74">
        <f t="shared" si="238"/>
        <v>0</v>
      </c>
      <c r="BN247" s="74">
        <f t="shared" si="190"/>
        <v>0</v>
      </c>
      <c r="BO247" s="74">
        <f t="shared" si="191"/>
        <v>108.78999999999999</v>
      </c>
      <c r="BP247" s="74">
        <f t="shared" si="192"/>
        <v>47.059999999999995</v>
      </c>
      <c r="BQ247" s="74">
        <f t="shared" si="193"/>
        <v>155.85</v>
      </c>
      <c r="BS247" s="74">
        <f t="shared" si="194"/>
        <v>155.85</v>
      </c>
      <c r="BT247" s="74">
        <f t="shared" si="195"/>
        <v>0</v>
      </c>
      <c r="BU247" s="74"/>
      <c r="BV247" s="77">
        <f t="shared" si="196"/>
        <v>0</v>
      </c>
      <c r="BW247" s="77">
        <f t="shared" si="197"/>
        <v>0.69804299005453962</v>
      </c>
      <c r="BX247" s="77">
        <f t="shared" si="198"/>
        <v>0.30195700994546038</v>
      </c>
      <c r="BY247" s="78"/>
      <c r="BZ247" s="78"/>
      <c r="CA247" s="78"/>
      <c r="CB247" s="78"/>
      <c r="CC247" s="78"/>
      <c r="CD247" s="78"/>
      <c r="CE247" s="78"/>
      <c r="CF247" s="78"/>
      <c r="CG247" s="78"/>
      <c r="CH247" s="78"/>
      <c r="CI247" s="78"/>
      <c r="CJ247" s="78"/>
      <c r="CK247" s="78"/>
      <c r="CL247" s="78"/>
      <c r="CM247" s="78"/>
      <c r="CN247" s="78"/>
      <c r="CO247" s="78"/>
      <c r="CP247" s="78"/>
      <c r="CQ247" s="78"/>
      <c r="CR247" s="78"/>
      <c r="CS247" s="78"/>
      <c r="CT247" s="78"/>
      <c r="CU247" s="78"/>
      <c r="CV247" s="78"/>
      <c r="CW247" s="78"/>
      <c r="CX247" s="78"/>
      <c r="CY247" s="78"/>
      <c r="CZ247" s="78"/>
      <c r="DA247" s="78"/>
      <c r="DB247" s="78"/>
      <c r="DC247" s="78"/>
      <c r="DD247" s="78"/>
      <c r="DE247" s="78"/>
      <c r="DF247" s="78"/>
      <c r="DG247" s="78"/>
      <c r="DH247" s="78"/>
      <c r="DI247" s="78"/>
      <c r="DJ247" s="78"/>
      <c r="DK247" s="78"/>
      <c r="DL247" s="78"/>
      <c r="DM247" s="78"/>
      <c r="DN247" s="78"/>
      <c r="DO247" s="78"/>
      <c r="DP247" s="78"/>
      <c r="DQ247" s="78"/>
      <c r="DR247" s="78"/>
      <c r="DS247" s="78"/>
      <c r="DT247" s="78"/>
      <c r="DU247" s="78"/>
      <c r="DV247" s="78"/>
      <c r="DW247" s="78"/>
      <c r="DX247" s="78"/>
      <c r="DY247" s="78"/>
      <c r="DZ247" s="78"/>
      <c r="EA247" s="78"/>
      <c r="EB247" s="78"/>
      <c r="EC247" s="78"/>
      <c r="ED247" s="78"/>
      <c r="EE247" s="78"/>
      <c r="EF247" s="78"/>
      <c r="EG247" s="78"/>
      <c r="EH247" s="78"/>
      <c r="EI247" s="78"/>
      <c r="EJ247" s="78"/>
    </row>
    <row r="248" spans="1:140" x14ac:dyDescent="0.25">
      <c r="A248" s="108" t="s">
        <v>582</v>
      </c>
      <c r="B248" s="120">
        <v>245</v>
      </c>
      <c r="C248" s="81" t="s">
        <v>404</v>
      </c>
      <c r="D248" s="81" t="s">
        <v>180</v>
      </c>
      <c r="E248" s="82">
        <v>0</v>
      </c>
      <c r="F248" s="82">
        <v>0</v>
      </c>
      <c r="G248" s="82">
        <v>0</v>
      </c>
      <c r="H248" s="83">
        <v>0</v>
      </c>
      <c r="I248" s="83">
        <v>0</v>
      </c>
      <c r="J248" s="83">
        <v>0</v>
      </c>
      <c r="K248" s="84">
        <v>0</v>
      </c>
      <c r="L248" s="83">
        <f t="shared" si="216"/>
        <v>0</v>
      </c>
      <c r="M248" s="83">
        <f t="shared" si="217"/>
        <v>0</v>
      </c>
      <c r="N248" s="83">
        <v>0</v>
      </c>
      <c r="O248" s="83">
        <v>0</v>
      </c>
      <c r="P248" s="83">
        <v>0</v>
      </c>
      <c r="Q248" s="83">
        <v>0</v>
      </c>
      <c r="R248" s="83">
        <v>0</v>
      </c>
      <c r="S248" s="83">
        <v>0</v>
      </c>
      <c r="T248" s="83">
        <v>0</v>
      </c>
      <c r="U248" s="83">
        <v>0</v>
      </c>
      <c r="V248" s="83">
        <v>0</v>
      </c>
      <c r="W248" s="83">
        <v>0</v>
      </c>
      <c r="X248" s="83">
        <v>0</v>
      </c>
      <c r="Y248" s="83">
        <v>0</v>
      </c>
      <c r="Z248" s="83">
        <v>0</v>
      </c>
      <c r="AA248" s="83">
        <v>0</v>
      </c>
      <c r="AB248" s="83">
        <v>0</v>
      </c>
      <c r="AC248" s="83">
        <v>0</v>
      </c>
      <c r="AD248" s="83">
        <v>0</v>
      </c>
      <c r="AE248" s="84">
        <v>0</v>
      </c>
      <c r="AF248" s="83">
        <f t="shared" si="218"/>
        <v>0</v>
      </c>
      <c r="AG248" s="83">
        <f t="shared" si="219"/>
        <v>0</v>
      </c>
      <c r="AH248" s="83">
        <f t="shared" si="220"/>
        <v>0</v>
      </c>
      <c r="AI248" s="84">
        <v>0</v>
      </c>
      <c r="AJ248" s="83">
        <f t="shared" si="221"/>
        <v>0</v>
      </c>
      <c r="AK248" s="83">
        <f t="shared" si="222"/>
        <v>0</v>
      </c>
      <c r="AL248" s="83">
        <f t="shared" si="223"/>
        <v>0</v>
      </c>
      <c r="AM248" s="84">
        <v>0</v>
      </c>
      <c r="AN248" s="83">
        <f t="shared" si="224"/>
        <v>0</v>
      </c>
      <c r="AO248" s="83">
        <f t="shared" si="225"/>
        <v>0</v>
      </c>
      <c r="AP248" s="83">
        <f t="shared" si="226"/>
        <v>0</v>
      </c>
      <c r="AQ248" s="84">
        <v>0</v>
      </c>
      <c r="AR248" s="83">
        <f t="shared" si="227"/>
        <v>0</v>
      </c>
      <c r="AS248" s="83">
        <f t="shared" si="228"/>
        <v>0</v>
      </c>
      <c r="AT248" s="83">
        <f t="shared" si="229"/>
        <v>0</v>
      </c>
      <c r="AU248" s="83">
        <v>0</v>
      </c>
      <c r="AV248" s="83">
        <v>0</v>
      </c>
      <c r="AW248" s="83">
        <v>0</v>
      </c>
      <c r="AX248" s="84">
        <v>0</v>
      </c>
      <c r="AY248" s="83">
        <f t="shared" si="230"/>
        <v>0</v>
      </c>
      <c r="AZ248" s="83">
        <f t="shared" si="231"/>
        <v>0</v>
      </c>
      <c r="BA248" s="83">
        <f t="shared" si="232"/>
        <v>0</v>
      </c>
      <c r="BB248" s="83">
        <v>0</v>
      </c>
      <c r="BC248" s="83">
        <f t="shared" si="187"/>
        <v>0</v>
      </c>
      <c r="BD248" s="83">
        <f t="shared" si="188"/>
        <v>0</v>
      </c>
      <c r="BE248" s="83">
        <f t="shared" si="189"/>
        <v>0</v>
      </c>
      <c r="BF248" s="84">
        <v>0</v>
      </c>
      <c r="BG248" s="83">
        <f t="shared" si="233"/>
        <v>0</v>
      </c>
      <c r="BH248" s="83">
        <f t="shared" si="234"/>
        <v>0</v>
      </c>
      <c r="BI248" s="83">
        <f t="shared" si="235"/>
        <v>0</v>
      </c>
      <c r="BJ248" s="84">
        <v>0</v>
      </c>
      <c r="BK248" s="83">
        <f t="shared" si="236"/>
        <v>0</v>
      </c>
      <c r="BL248" s="83">
        <f t="shared" si="237"/>
        <v>0</v>
      </c>
      <c r="BM248" s="83">
        <f t="shared" si="238"/>
        <v>0</v>
      </c>
      <c r="BN248" s="83">
        <f t="shared" si="190"/>
        <v>0</v>
      </c>
      <c r="BO248" s="83">
        <f t="shared" si="191"/>
        <v>0</v>
      </c>
      <c r="BP248" s="83">
        <f t="shared" si="192"/>
        <v>0</v>
      </c>
      <c r="BQ248" s="83">
        <f t="shared" si="193"/>
        <v>0</v>
      </c>
      <c r="BR248" s="85"/>
      <c r="BS248" s="83">
        <f t="shared" si="194"/>
        <v>0</v>
      </c>
      <c r="BT248" s="83">
        <f t="shared" si="195"/>
        <v>0</v>
      </c>
      <c r="BU248" s="83"/>
      <c r="BV248" s="86">
        <f t="shared" si="196"/>
        <v>0</v>
      </c>
      <c r="BW248" s="86">
        <f t="shared" si="197"/>
        <v>0</v>
      </c>
      <c r="BX248" s="86">
        <f t="shared" si="198"/>
        <v>0</v>
      </c>
      <c r="BY248" s="78"/>
      <c r="BZ248" s="78"/>
      <c r="CA248" s="78"/>
      <c r="CB248" s="78"/>
      <c r="CC248" s="78"/>
      <c r="CD248" s="78"/>
      <c r="CE248" s="78"/>
      <c r="CF248" s="78"/>
      <c r="CG248" s="78"/>
      <c r="CH248" s="78"/>
      <c r="CI248" s="78"/>
      <c r="CJ248" s="78"/>
      <c r="CK248" s="78"/>
      <c r="CL248" s="78"/>
      <c r="CM248" s="78"/>
      <c r="CN248" s="78"/>
      <c r="CO248" s="78"/>
      <c r="CP248" s="78"/>
      <c r="CQ248" s="78"/>
      <c r="CR248" s="78"/>
      <c r="CS248" s="78"/>
      <c r="CT248" s="78"/>
      <c r="CU248" s="78"/>
      <c r="CV248" s="78"/>
      <c r="CW248" s="78"/>
      <c r="CX248" s="78"/>
      <c r="CY248" s="78"/>
      <c r="CZ248" s="78"/>
      <c r="DA248" s="78"/>
      <c r="DB248" s="78"/>
      <c r="DC248" s="78"/>
      <c r="DD248" s="78"/>
      <c r="DE248" s="78"/>
      <c r="DF248" s="78"/>
      <c r="DG248" s="78"/>
      <c r="DH248" s="78"/>
      <c r="DI248" s="78"/>
      <c r="DJ248" s="78"/>
      <c r="DK248" s="78"/>
      <c r="DL248" s="78"/>
      <c r="DM248" s="78"/>
      <c r="DN248" s="78"/>
      <c r="DO248" s="78"/>
      <c r="DP248" s="78"/>
      <c r="DQ248" s="78"/>
      <c r="DR248" s="78"/>
      <c r="DS248" s="78"/>
      <c r="DT248" s="78"/>
      <c r="DU248" s="78"/>
      <c r="DV248" s="78"/>
      <c r="DW248" s="78"/>
      <c r="DX248" s="78"/>
      <c r="DY248" s="78"/>
      <c r="DZ248" s="78"/>
      <c r="EA248" s="78"/>
      <c r="EB248" s="78"/>
      <c r="EC248" s="78"/>
      <c r="ED248" s="78"/>
      <c r="EE248" s="78"/>
      <c r="EF248" s="78"/>
      <c r="EG248" s="78"/>
      <c r="EH248" s="78"/>
      <c r="EI248" s="78"/>
      <c r="EJ248" s="78"/>
    </row>
    <row r="249" spans="1:140" x14ac:dyDescent="0.25">
      <c r="A249" s="72"/>
      <c r="B249" s="89">
        <v>246</v>
      </c>
      <c r="C249" s="90" t="s">
        <v>585</v>
      </c>
      <c r="D249" s="90" t="s">
        <v>58</v>
      </c>
      <c r="E249" s="91">
        <v>0</v>
      </c>
      <c r="F249" s="91">
        <v>1.94</v>
      </c>
      <c r="G249" s="91">
        <v>0</v>
      </c>
      <c r="H249" s="92">
        <v>4.13</v>
      </c>
      <c r="I249" s="92">
        <v>0</v>
      </c>
      <c r="J249" s="92">
        <v>0</v>
      </c>
      <c r="K249" s="93">
        <v>0</v>
      </c>
      <c r="L249" s="92">
        <f t="shared" si="216"/>
        <v>0</v>
      </c>
      <c r="M249" s="92">
        <f t="shared" si="217"/>
        <v>0</v>
      </c>
      <c r="N249" s="92">
        <v>0</v>
      </c>
      <c r="O249" s="92">
        <v>0</v>
      </c>
      <c r="P249" s="92">
        <v>30.05</v>
      </c>
      <c r="Q249" s="92">
        <v>141</v>
      </c>
      <c r="R249" s="92">
        <v>8.370000000000001</v>
      </c>
      <c r="S249" s="92">
        <v>15</v>
      </c>
      <c r="T249" s="92">
        <v>0</v>
      </c>
      <c r="U249" s="92">
        <v>0</v>
      </c>
      <c r="V249" s="92">
        <v>0</v>
      </c>
      <c r="W249" s="92">
        <v>0</v>
      </c>
      <c r="X249" s="92">
        <v>0</v>
      </c>
      <c r="Y249" s="92">
        <v>0</v>
      </c>
      <c r="Z249" s="92">
        <v>0</v>
      </c>
      <c r="AA249" s="92">
        <v>0</v>
      </c>
      <c r="AB249" s="92">
        <v>0</v>
      </c>
      <c r="AC249" s="92">
        <v>0</v>
      </c>
      <c r="AD249" s="92">
        <v>0</v>
      </c>
      <c r="AE249" s="93">
        <v>37.99</v>
      </c>
      <c r="AF249" s="92">
        <f t="shared" si="218"/>
        <v>0</v>
      </c>
      <c r="AG249" s="92">
        <f t="shared" si="219"/>
        <v>0</v>
      </c>
      <c r="AH249" s="92">
        <f t="shared" si="220"/>
        <v>37.99</v>
      </c>
      <c r="AI249" s="93">
        <v>0</v>
      </c>
      <c r="AJ249" s="92">
        <f t="shared" si="221"/>
        <v>0</v>
      </c>
      <c r="AK249" s="92">
        <f t="shared" si="222"/>
        <v>0</v>
      </c>
      <c r="AL249" s="92">
        <f t="shared" si="223"/>
        <v>0</v>
      </c>
      <c r="AM249" s="93">
        <v>0</v>
      </c>
      <c r="AN249" s="92">
        <f t="shared" si="224"/>
        <v>0</v>
      </c>
      <c r="AO249" s="92">
        <f t="shared" si="225"/>
        <v>0</v>
      </c>
      <c r="AP249" s="92">
        <f t="shared" si="226"/>
        <v>0</v>
      </c>
      <c r="AQ249" s="93">
        <v>0</v>
      </c>
      <c r="AR249" s="92">
        <f t="shared" si="227"/>
        <v>0</v>
      </c>
      <c r="AS249" s="92">
        <f t="shared" si="228"/>
        <v>0</v>
      </c>
      <c r="AT249" s="92">
        <f t="shared" si="229"/>
        <v>0</v>
      </c>
      <c r="AU249" s="92">
        <v>0</v>
      </c>
      <c r="AV249" s="92">
        <v>0</v>
      </c>
      <c r="AW249" s="92">
        <v>0</v>
      </c>
      <c r="AX249" s="93">
        <v>0</v>
      </c>
      <c r="AY249" s="92">
        <f t="shared" si="230"/>
        <v>0</v>
      </c>
      <c r="AZ249" s="92">
        <f t="shared" si="231"/>
        <v>0</v>
      </c>
      <c r="BA249" s="92">
        <f t="shared" si="232"/>
        <v>0</v>
      </c>
      <c r="BB249" s="92">
        <v>0</v>
      </c>
      <c r="BC249" s="74">
        <f t="shared" si="187"/>
        <v>0</v>
      </c>
      <c r="BD249" s="74">
        <f t="shared" si="188"/>
        <v>0</v>
      </c>
      <c r="BE249" s="74">
        <f t="shared" si="189"/>
        <v>0</v>
      </c>
      <c r="BF249" s="93">
        <v>8.7799999999999994</v>
      </c>
      <c r="BG249" s="92">
        <f t="shared" si="233"/>
        <v>0</v>
      </c>
      <c r="BH249" s="92">
        <f t="shared" si="234"/>
        <v>4.8289999999999997</v>
      </c>
      <c r="BI249" s="92">
        <f t="shared" si="235"/>
        <v>3.9509999999999996</v>
      </c>
      <c r="BJ249" s="93">
        <v>1.5204365127020785</v>
      </c>
      <c r="BK249" s="92">
        <f t="shared" si="236"/>
        <v>0</v>
      </c>
      <c r="BL249" s="92">
        <f t="shared" si="237"/>
        <v>0.83624008198614319</v>
      </c>
      <c r="BM249" s="92">
        <f t="shared" si="238"/>
        <v>0.68419643071593528</v>
      </c>
      <c r="BN249" s="74">
        <f t="shared" si="190"/>
        <v>0</v>
      </c>
      <c r="BO249" s="74">
        <f t="shared" si="191"/>
        <v>200.08524008198617</v>
      </c>
      <c r="BP249" s="74">
        <f t="shared" si="192"/>
        <v>48.695196430715939</v>
      </c>
      <c r="BQ249" s="92">
        <f t="shared" si="193"/>
        <v>248.78043651270212</v>
      </c>
      <c r="BR249" s="94"/>
      <c r="BS249" s="92">
        <f t="shared" si="194"/>
        <v>248.7804365127021</v>
      </c>
      <c r="BT249" s="92">
        <f t="shared" si="195"/>
        <v>0</v>
      </c>
      <c r="BU249" s="92"/>
      <c r="BV249" s="95">
        <f t="shared" si="196"/>
        <v>0</v>
      </c>
      <c r="BW249" s="95">
        <f t="shared" si="197"/>
        <v>0.80426436614830166</v>
      </c>
      <c r="BX249" s="95">
        <f t="shared" si="198"/>
        <v>0.19573563385169832</v>
      </c>
      <c r="BY249" s="78"/>
      <c r="BZ249" s="78"/>
      <c r="CA249" s="78"/>
      <c r="CB249" s="78"/>
      <c r="CC249" s="78"/>
      <c r="CD249" s="78"/>
      <c r="CE249" s="78"/>
      <c r="CF249" s="78"/>
      <c r="CG249" s="78"/>
      <c r="CH249" s="78"/>
      <c r="CI249" s="78"/>
      <c r="CJ249" s="78"/>
      <c r="CK249" s="78"/>
      <c r="CL249" s="78"/>
      <c r="CM249" s="78"/>
      <c r="CN249" s="78"/>
      <c r="CO249" s="78"/>
      <c r="CP249" s="78"/>
      <c r="CQ249" s="78"/>
      <c r="CR249" s="78"/>
      <c r="CS249" s="78"/>
      <c r="CT249" s="78"/>
      <c r="CU249" s="78"/>
      <c r="CV249" s="78"/>
      <c r="CW249" s="78"/>
      <c r="CX249" s="78"/>
      <c r="CY249" s="78"/>
      <c r="CZ249" s="78"/>
      <c r="DA249" s="78"/>
      <c r="DB249" s="78"/>
      <c r="DC249" s="78"/>
      <c r="DD249" s="78"/>
      <c r="DE249" s="78"/>
      <c r="DF249" s="78"/>
      <c r="DG249" s="78"/>
      <c r="DH249" s="78"/>
      <c r="DI249" s="78"/>
      <c r="DJ249" s="78"/>
      <c r="DK249" s="78"/>
      <c r="DL249" s="78"/>
      <c r="DM249" s="78"/>
      <c r="DN249" s="78"/>
      <c r="DO249" s="78"/>
      <c r="DP249" s="78"/>
      <c r="DQ249" s="78"/>
      <c r="DR249" s="78"/>
      <c r="DS249" s="78"/>
      <c r="DT249" s="78"/>
      <c r="DU249" s="78"/>
      <c r="DV249" s="78"/>
      <c r="DW249" s="78"/>
      <c r="DX249" s="78"/>
      <c r="DY249" s="78"/>
      <c r="DZ249" s="78"/>
      <c r="EA249" s="78"/>
      <c r="EB249" s="78"/>
      <c r="EC249" s="78"/>
      <c r="ED249" s="78"/>
      <c r="EE249" s="78"/>
      <c r="EF249" s="78"/>
      <c r="EG249" s="78"/>
      <c r="EH249" s="78"/>
      <c r="EI249" s="78"/>
      <c r="EJ249" s="78"/>
    </row>
    <row r="250" spans="1:140" x14ac:dyDescent="0.25">
      <c r="A250" s="108" t="s">
        <v>582</v>
      </c>
      <c r="B250" s="120">
        <v>247</v>
      </c>
      <c r="C250" s="81" t="s">
        <v>649</v>
      </c>
      <c r="D250" s="81" t="s">
        <v>313</v>
      </c>
      <c r="E250" s="82">
        <v>0</v>
      </c>
      <c r="F250" s="82">
        <v>0</v>
      </c>
      <c r="G250" s="82">
        <v>0</v>
      </c>
      <c r="H250" s="83">
        <v>0</v>
      </c>
      <c r="I250" s="83">
        <v>0</v>
      </c>
      <c r="J250" s="83">
        <v>0</v>
      </c>
      <c r="K250" s="84">
        <v>0</v>
      </c>
      <c r="L250" s="83">
        <f t="shared" si="216"/>
        <v>0</v>
      </c>
      <c r="M250" s="83">
        <f t="shared" si="217"/>
        <v>0</v>
      </c>
      <c r="N250" s="83">
        <v>0</v>
      </c>
      <c r="O250" s="83">
        <v>0</v>
      </c>
      <c r="P250" s="83">
        <v>0</v>
      </c>
      <c r="Q250" s="83">
        <v>0</v>
      </c>
      <c r="R250" s="83">
        <v>0</v>
      </c>
      <c r="S250" s="83">
        <v>0</v>
      </c>
      <c r="T250" s="83">
        <v>0</v>
      </c>
      <c r="U250" s="83">
        <v>0</v>
      </c>
      <c r="V250" s="83">
        <v>0</v>
      </c>
      <c r="W250" s="83">
        <v>0</v>
      </c>
      <c r="X250" s="83">
        <v>0</v>
      </c>
      <c r="Y250" s="83">
        <v>0</v>
      </c>
      <c r="Z250" s="83">
        <v>0</v>
      </c>
      <c r="AA250" s="83">
        <v>0</v>
      </c>
      <c r="AB250" s="83">
        <v>0</v>
      </c>
      <c r="AC250" s="83">
        <v>0</v>
      </c>
      <c r="AD250" s="83">
        <v>0</v>
      </c>
      <c r="AE250" s="84">
        <v>0</v>
      </c>
      <c r="AF250" s="83">
        <f t="shared" si="218"/>
        <v>0</v>
      </c>
      <c r="AG250" s="83">
        <f t="shared" si="219"/>
        <v>0</v>
      </c>
      <c r="AH250" s="83">
        <f t="shared" si="220"/>
        <v>0</v>
      </c>
      <c r="AI250" s="84">
        <v>0</v>
      </c>
      <c r="AJ250" s="83">
        <f t="shared" si="221"/>
        <v>0</v>
      </c>
      <c r="AK250" s="83">
        <f t="shared" si="222"/>
        <v>0</v>
      </c>
      <c r="AL250" s="83">
        <f t="shared" si="223"/>
        <v>0</v>
      </c>
      <c r="AM250" s="84">
        <v>0</v>
      </c>
      <c r="AN250" s="83">
        <f t="shared" si="224"/>
        <v>0</v>
      </c>
      <c r="AO250" s="83">
        <f t="shared" si="225"/>
        <v>0</v>
      </c>
      <c r="AP250" s="83">
        <f t="shared" si="226"/>
        <v>0</v>
      </c>
      <c r="AQ250" s="84">
        <v>0</v>
      </c>
      <c r="AR250" s="83">
        <f t="shared" si="227"/>
        <v>0</v>
      </c>
      <c r="AS250" s="83">
        <f t="shared" si="228"/>
        <v>0</v>
      </c>
      <c r="AT250" s="83">
        <f t="shared" si="229"/>
        <v>0</v>
      </c>
      <c r="AU250" s="83">
        <v>0</v>
      </c>
      <c r="AV250" s="83">
        <v>0</v>
      </c>
      <c r="AW250" s="83">
        <v>0</v>
      </c>
      <c r="AX250" s="84">
        <v>0</v>
      </c>
      <c r="AY250" s="83">
        <f t="shared" si="230"/>
        <v>0</v>
      </c>
      <c r="AZ250" s="83">
        <f t="shared" si="231"/>
        <v>0</v>
      </c>
      <c r="BA250" s="83">
        <f t="shared" si="232"/>
        <v>0</v>
      </c>
      <c r="BB250" s="83">
        <v>0</v>
      </c>
      <c r="BC250" s="83">
        <f t="shared" si="187"/>
        <v>0</v>
      </c>
      <c r="BD250" s="83">
        <f t="shared" si="188"/>
        <v>0</v>
      </c>
      <c r="BE250" s="83">
        <f t="shared" si="189"/>
        <v>0</v>
      </c>
      <c r="BF250" s="84">
        <v>0</v>
      </c>
      <c r="BG250" s="83">
        <f t="shared" si="233"/>
        <v>0</v>
      </c>
      <c r="BH250" s="83">
        <f t="shared" si="234"/>
        <v>0</v>
      </c>
      <c r="BI250" s="83">
        <f t="shared" si="235"/>
        <v>0</v>
      </c>
      <c r="BJ250" s="84">
        <v>0</v>
      </c>
      <c r="BK250" s="83">
        <f t="shared" si="236"/>
        <v>0</v>
      </c>
      <c r="BL250" s="83">
        <f t="shared" si="237"/>
        <v>0</v>
      </c>
      <c r="BM250" s="83">
        <f t="shared" si="238"/>
        <v>0</v>
      </c>
      <c r="BN250" s="83">
        <f t="shared" si="190"/>
        <v>0</v>
      </c>
      <c r="BO250" s="83">
        <f t="shared" si="191"/>
        <v>0</v>
      </c>
      <c r="BP250" s="83">
        <f t="shared" si="192"/>
        <v>0</v>
      </c>
      <c r="BQ250" s="83">
        <f t="shared" si="193"/>
        <v>0</v>
      </c>
      <c r="BR250" s="85"/>
      <c r="BS250" s="83">
        <f t="shared" si="194"/>
        <v>0</v>
      </c>
      <c r="BT250" s="83">
        <f t="shared" si="195"/>
        <v>0</v>
      </c>
      <c r="BU250" s="83"/>
      <c r="BV250" s="86">
        <f t="shared" si="196"/>
        <v>0</v>
      </c>
      <c r="BW250" s="86">
        <f t="shared" si="197"/>
        <v>0</v>
      </c>
      <c r="BX250" s="86">
        <f t="shared" si="198"/>
        <v>0</v>
      </c>
      <c r="BY250" s="78"/>
      <c r="BZ250" s="78"/>
      <c r="CA250" s="78"/>
      <c r="CB250" s="78"/>
      <c r="CC250" s="78"/>
      <c r="CD250" s="78"/>
      <c r="CE250" s="78"/>
      <c r="CF250" s="78"/>
      <c r="CG250" s="78"/>
      <c r="CH250" s="78"/>
      <c r="CI250" s="78"/>
      <c r="CJ250" s="78"/>
      <c r="CK250" s="78"/>
      <c r="CL250" s="78"/>
      <c r="CM250" s="78"/>
      <c r="CN250" s="78"/>
      <c r="CO250" s="78"/>
      <c r="CP250" s="78"/>
      <c r="CQ250" s="78"/>
      <c r="CR250" s="78"/>
      <c r="CS250" s="78"/>
      <c r="CT250" s="78"/>
      <c r="CU250" s="78"/>
      <c r="CV250" s="78"/>
      <c r="CW250" s="78"/>
      <c r="CX250" s="78"/>
      <c r="CY250" s="78"/>
      <c r="CZ250" s="78"/>
      <c r="DA250" s="78"/>
      <c r="DB250" s="78"/>
      <c r="DC250" s="78"/>
      <c r="DD250" s="78"/>
      <c r="DE250" s="78"/>
      <c r="DF250" s="78"/>
      <c r="DG250" s="78"/>
      <c r="DH250" s="78"/>
      <c r="DI250" s="78"/>
      <c r="DJ250" s="78"/>
      <c r="DK250" s="78"/>
      <c r="DL250" s="78"/>
      <c r="DM250" s="78"/>
      <c r="DN250" s="78"/>
      <c r="DO250" s="78"/>
      <c r="DP250" s="78"/>
      <c r="DQ250" s="78"/>
      <c r="DR250" s="78"/>
      <c r="DS250" s="78"/>
      <c r="DT250" s="78"/>
      <c r="DU250" s="78"/>
      <c r="DV250" s="78"/>
      <c r="DW250" s="78"/>
      <c r="DX250" s="78"/>
      <c r="DY250" s="78"/>
      <c r="DZ250" s="78"/>
      <c r="EA250" s="78"/>
      <c r="EB250" s="78"/>
      <c r="EC250" s="78"/>
      <c r="ED250" s="78"/>
      <c r="EE250" s="78"/>
      <c r="EF250" s="78"/>
      <c r="EG250" s="78"/>
      <c r="EH250" s="78"/>
      <c r="EI250" s="78"/>
      <c r="EJ250" s="78"/>
    </row>
    <row r="251" spans="1:140" x14ac:dyDescent="0.25">
      <c r="A251" s="87"/>
      <c r="B251" s="119">
        <v>248</v>
      </c>
      <c r="C251" s="88" t="s">
        <v>422</v>
      </c>
      <c r="D251" s="88" t="s">
        <v>314</v>
      </c>
      <c r="E251" s="73">
        <v>0</v>
      </c>
      <c r="F251" s="73">
        <v>0</v>
      </c>
      <c r="G251" s="73">
        <v>0</v>
      </c>
      <c r="H251" s="74">
        <v>0</v>
      </c>
      <c r="I251" s="74">
        <v>0</v>
      </c>
      <c r="J251" s="74">
        <v>0</v>
      </c>
      <c r="K251" s="75">
        <v>0</v>
      </c>
      <c r="L251" s="74">
        <f t="shared" si="216"/>
        <v>0</v>
      </c>
      <c r="M251" s="74">
        <f t="shared" si="217"/>
        <v>0</v>
      </c>
      <c r="N251" s="74">
        <v>0</v>
      </c>
      <c r="O251" s="74">
        <v>0</v>
      </c>
      <c r="P251" s="74">
        <v>0</v>
      </c>
      <c r="Q251" s="74">
        <v>0</v>
      </c>
      <c r="R251" s="74">
        <v>0</v>
      </c>
      <c r="S251" s="74">
        <v>4.5999999999999996</v>
      </c>
      <c r="T251" s="74">
        <v>0</v>
      </c>
      <c r="U251" s="74">
        <v>0</v>
      </c>
      <c r="V251" s="74">
        <v>0.3</v>
      </c>
      <c r="W251" s="74">
        <v>0</v>
      </c>
      <c r="X251" s="74">
        <v>4.9000000000000004</v>
      </c>
      <c r="Y251" s="74">
        <v>0</v>
      </c>
      <c r="Z251" s="74">
        <v>0</v>
      </c>
      <c r="AA251" s="74">
        <v>0</v>
      </c>
      <c r="AB251" s="74">
        <v>0</v>
      </c>
      <c r="AC251" s="74">
        <v>0</v>
      </c>
      <c r="AD251" s="74">
        <v>0</v>
      </c>
      <c r="AE251" s="75">
        <v>0</v>
      </c>
      <c r="AF251" s="74">
        <f t="shared" si="218"/>
        <v>0</v>
      </c>
      <c r="AG251" s="74">
        <f t="shared" si="219"/>
        <v>0</v>
      </c>
      <c r="AH251" s="74">
        <f t="shared" si="220"/>
        <v>0</v>
      </c>
      <c r="AI251" s="75">
        <v>0</v>
      </c>
      <c r="AJ251" s="74">
        <f t="shared" si="221"/>
        <v>0</v>
      </c>
      <c r="AK251" s="74">
        <f t="shared" si="222"/>
        <v>0</v>
      </c>
      <c r="AL251" s="74">
        <f t="shared" si="223"/>
        <v>0</v>
      </c>
      <c r="AM251" s="75">
        <v>0</v>
      </c>
      <c r="AN251" s="74">
        <f t="shared" si="224"/>
        <v>0</v>
      </c>
      <c r="AO251" s="74">
        <f t="shared" si="225"/>
        <v>0</v>
      </c>
      <c r="AP251" s="74">
        <f t="shared" si="226"/>
        <v>0</v>
      </c>
      <c r="AQ251" s="75">
        <v>0</v>
      </c>
      <c r="AR251" s="74">
        <f t="shared" si="227"/>
        <v>0</v>
      </c>
      <c r="AS251" s="74">
        <f t="shared" si="228"/>
        <v>0</v>
      </c>
      <c r="AT251" s="74">
        <f t="shared" si="229"/>
        <v>0</v>
      </c>
      <c r="AU251" s="74">
        <v>0</v>
      </c>
      <c r="AV251" s="74">
        <v>0</v>
      </c>
      <c r="AW251" s="74">
        <v>0</v>
      </c>
      <c r="AX251" s="75">
        <v>0</v>
      </c>
      <c r="AY251" s="74">
        <f t="shared" si="230"/>
        <v>0</v>
      </c>
      <c r="AZ251" s="74">
        <f t="shared" si="231"/>
        <v>0</v>
      </c>
      <c r="BA251" s="74">
        <f t="shared" si="232"/>
        <v>0</v>
      </c>
      <c r="BB251" s="74">
        <v>0</v>
      </c>
      <c r="BC251" s="74">
        <f t="shared" si="187"/>
        <v>0</v>
      </c>
      <c r="BD251" s="74">
        <f t="shared" si="188"/>
        <v>0</v>
      </c>
      <c r="BE251" s="74">
        <f t="shared" si="189"/>
        <v>0</v>
      </c>
      <c r="BF251" s="75">
        <v>0.15</v>
      </c>
      <c r="BG251" s="74">
        <f t="shared" si="233"/>
        <v>0</v>
      </c>
      <c r="BH251" s="74">
        <f t="shared" si="234"/>
        <v>8.2500000000000004E-2</v>
      </c>
      <c r="BI251" s="74">
        <f t="shared" si="235"/>
        <v>6.7500000000000004E-2</v>
      </c>
      <c r="BJ251" s="75">
        <v>0</v>
      </c>
      <c r="BK251" s="74">
        <f t="shared" si="236"/>
        <v>0</v>
      </c>
      <c r="BL251" s="74">
        <f t="shared" si="237"/>
        <v>0</v>
      </c>
      <c r="BM251" s="74">
        <f t="shared" si="238"/>
        <v>0</v>
      </c>
      <c r="BN251" s="74">
        <f t="shared" si="190"/>
        <v>0</v>
      </c>
      <c r="BO251" s="74">
        <f t="shared" si="191"/>
        <v>9.8825000000000003</v>
      </c>
      <c r="BP251" s="74">
        <f t="shared" si="192"/>
        <v>6.7500000000000004E-2</v>
      </c>
      <c r="BQ251" s="74">
        <f t="shared" si="193"/>
        <v>9.9500000000000011</v>
      </c>
      <c r="BS251" s="74">
        <f t="shared" si="194"/>
        <v>9.9500000000000011</v>
      </c>
      <c r="BT251" s="74">
        <f t="shared" si="195"/>
        <v>0</v>
      </c>
      <c r="BU251" s="74"/>
      <c r="BV251" s="77">
        <f t="shared" si="196"/>
        <v>0</v>
      </c>
      <c r="BW251" s="77">
        <f t="shared" si="197"/>
        <v>0.99321608040200993</v>
      </c>
      <c r="BX251" s="77">
        <f t="shared" si="198"/>
        <v>6.7839195979899495E-3</v>
      </c>
      <c r="BY251" s="78"/>
      <c r="BZ251" s="78"/>
      <c r="CA251" s="78"/>
      <c r="CB251" s="78"/>
      <c r="CC251" s="78"/>
      <c r="CD251" s="78"/>
      <c r="CE251" s="78"/>
      <c r="CF251" s="78"/>
      <c r="CG251" s="78"/>
      <c r="CH251" s="78"/>
      <c r="CI251" s="78"/>
      <c r="CJ251" s="78"/>
      <c r="CK251" s="78"/>
      <c r="CL251" s="78"/>
      <c r="CM251" s="78"/>
      <c r="CN251" s="78"/>
      <c r="CO251" s="78"/>
      <c r="CP251" s="78"/>
      <c r="CQ251" s="78"/>
      <c r="CR251" s="78"/>
      <c r="CS251" s="78"/>
      <c r="CT251" s="78"/>
      <c r="CU251" s="78"/>
      <c r="CV251" s="78"/>
      <c r="CW251" s="78"/>
      <c r="CX251" s="78"/>
      <c r="CY251" s="78"/>
      <c r="CZ251" s="78"/>
      <c r="DA251" s="78"/>
      <c r="DB251" s="78"/>
      <c r="DC251" s="78"/>
      <c r="DD251" s="78"/>
      <c r="DE251" s="78"/>
      <c r="DF251" s="78"/>
      <c r="DG251" s="78"/>
      <c r="DH251" s="78"/>
      <c r="DI251" s="78"/>
      <c r="DJ251" s="78"/>
      <c r="DK251" s="78"/>
      <c r="DL251" s="78"/>
      <c r="DM251" s="78"/>
      <c r="DN251" s="78"/>
      <c r="DO251" s="78"/>
      <c r="DP251" s="78"/>
      <c r="DQ251" s="78"/>
      <c r="DR251" s="78"/>
      <c r="DS251" s="78"/>
      <c r="DT251" s="78"/>
      <c r="DU251" s="78"/>
      <c r="DV251" s="78"/>
      <c r="DW251" s="78"/>
      <c r="DX251" s="78"/>
      <c r="DY251" s="78"/>
      <c r="DZ251" s="78"/>
      <c r="EA251" s="78"/>
      <c r="EB251" s="78"/>
      <c r="EC251" s="78"/>
      <c r="ED251" s="78"/>
      <c r="EE251" s="78"/>
      <c r="EF251" s="78"/>
      <c r="EG251" s="78"/>
      <c r="EH251" s="78"/>
      <c r="EI251" s="78"/>
      <c r="EJ251" s="78"/>
    </row>
    <row r="252" spans="1:140" x14ac:dyDescent="0.25">
      <c r="A252" s="80" t="s">
        <v>582</v>
      </c>
      <c r="B252" s="120">
        <v>249</v>
      </c>
      <c r="C252" s="81" t="s">
        <v>650</v>
      </c>
      <c r="D252" s="81" t="s">
        <v>181</v>
      </c>
      <c r="E252" s="82">
        <v>0</v>
      </c>
      <c r="F252" s="82">
        <v>0</v>
      </c>
      <c r="G252" s="82">
        <v>0</v>
      </c>
      <c r="H252" s="83">
        <v>0</v>
      </c>
      <c r="I252" s="83">
        <v>0</v>
      </c>
      <c r="J252" s="83">
        <v>0</v>
      </c>
      <c r="K252" s="84">
        <v>0</v>
      </c>
      <c r="L252" s="83">
        <f t="shared" si="216"/>
        <v>0</v>
      </c>
      <c r="M252" s="83">
        <f t="shared" si="217"/>
        <v>0</v>
      </c>
      <c r="N252" s="83">
        <v>0</v>
      </c>
      <c r="O252" s="83">
        <v>0</v>
      </c>
      <c r="P252" s="83">
        <v>0</v>
      </c>
      <c r="Q252" s="83">
        <v>0</v>
      </c>
      <c r="R252" s="83">
        <v>0</v>
      </c>
      <c r="S252" s="83">
        <v>0</v>
      </c>
      <c r="T252" s="83">
        <v>0</v>
      </c>
      <c r="U252" s="83">
        <v>0</v>
      </c>
      <c r="V252" s="83">
        <v>0</v>
      </c>
      <c r="W252" s="83">
        <v>0</v>
      </c>
      <c r="X252" s="83">
        <v>0</v>
      </c>
      <c r="Y252" s="83">
        <v>0</v>
      </c>
      <c r="Z252" s="83">
        <v>0</v>
      </c>
      <c r="AA252" s="83">
        <v>0</v>
      </c>
      <c r="AB252" s="83">
        <v>0</v>
      </c>
      <c r="AC252" s="83">
        <v>0</v>
      </c>
      <c r="AD252" s="83">
        <v>0</v>
      </c>
      <c r="AE252" s="84">
        <v>0</v>
      </c>
      <c r="AF252" s="83">
        <f t="shared" si="218"/>
        <v>0</v>
      </c>
      <c r="AG252" s="83">
        <f t="shared" si="219"/>
        <v>0</v>
      </c>
      <c r="AH252" s="83">
        <f t="shared" si="220"/>
        <v>0</v>
      </c>
      <c r="AI252" s="84">
        <v>0</v>
      </c>
      <c r="AJ252" s="83">
        <f t="shared" si="221"/>
        <v>0</v>
      </c>
      <c r="AK252" s="83">
        <f t="shared" si="222"/>
        <v>0</v>
      </c>
      <c r="AL252" s="83">
        <f t="shared" si="223"/>
        <v>0</v>
      </c>
      <c r="AM252" s="84">
        <v>0</v>
      </c>
      <c r="AN252" s="83">
        <f t="shared" si="224"/>
        <v>0</v>
      </c>
      <c r="AO252" s="83">
        <f t="shared" si="225"/>
        <v>0</v>
      </c>
      <c r="AP252" s="83">
        <f t="shared" si="226"/>
        <v>0</v>
      </c>
      <c r="AQ252" s="84">
        <v>0</v>
      </c>
      <c r="AR252" s="83">
        <f t="shared" si="227"/>
        <v>0</v>
      </c>
      <c r="AS252" s="83">
        <f t="shared" si="228"/>
        <v>0</v>
      </c>
      <c r="AT252" s="83">
        <f t="shared" si="229"/>
        <v>0</v>
      </c>
      <c r="AU252" s="83">
        <v>0</v>
      </c>
      <c r="AV252" s="83">
        <v>0</v>
      </c>
      <c r="AW252" s="83">
        <v>0</v>
      </c>
      <c r="AX252" s="84">
        <v>0</v>
      </c>
      <c r="AY252" s="83">
        <f t="shared" si="230"/>
        <v>0</v>
      </c>
      <c r="AZ252" s="83">
        <f t="shared" si="231"/>
        <v>0</v>
      </c>
      <c r="BA252" s="83">
        <f t="shared" si="232"/>
        <v>0</v>
      </c>
      <c r="BB252" s="83">
        <v>0</v>
      </c>
      <c r="BC252" s="83">
        <f t="shared" si="187"/>
        <v>0</v>
      </c>
      <c r="BD252" s="83">
        <f t="shared" si="188"/>
        <v>0</v>
      </c>
      <c r="BE252" s="83">
        <f t="shared" si="189"/>
        <v>0</v>
      </c>
      <c r="BF252" s="84">
        <v>0</v>
      </c>
      <c r="BG252" s="83">
        <f t="shared" si="233"/>
        <v>0</v>
      </c>
      <c r="BH252" s="83">
        <f t="shared" si="234"/>
        <v>0</v>
      </c>
      <c r="BI252" s="83">
        <f t="shared" si="235"/>
        <v>0</v>
      </c>
      <c r="BJ252" s="84">
        <v>0</v>
      </c>
      <c r="BK252" s="83">
        <f t="shared" si="236"/>
        <v>0</v>
      </c>
      <c r="BL252" s="83">
        <f t="shared" si="237"/>
        <v>0</v>
      </c>
      <c r="BM252" s="83">
        <f t="shared" si="238"/>
        <v>0</v>
      </c>
      <c r="BN252" s="83">
        <f t="shared" si="190"/>
        <v>0</v>
      </c>
      <c r="BO252" s="83">
        <f t="shared" si="191"/>
        <v>0</v>
      </c>
      <c r="BP252" s="83">
        <f t="shared" si="192"/>
        <v>0</v>
      </c>
      <c r="BQ252" s="83">
        <f t="shared" si="193"/>
        <v>0</v>
      </c>
      <c r="BR252" s="85"/>
      <c r="BS252" s="83">
        <f t="shared" si="194"/>
        <v>0</v>
      </c>
      <c r="BT252" s="83">
        <f t="shared" si="195"/>
        <v>0</v>
      </c>
      <c r="BU252" s="83"/>
      <c r="BV252" s="86">
        <f t="shared" si="196"/>
        <v>0</v>
      </c>
      <c r="BW252" s="86">
        <f t="shared" si="197"/>
        <v>0</v>
      </c>
      <c r="BX252" s="86">
        <f t="shared" si="198"/>
        <v>0</v>
      </c>
      <c r="BY252" s="78"/>
      <c r="BZ252" s="78"/>
      <c r="CA252" s="78"/>
      <c r="CB252" s="78"/>
      <c r="CC252" s="78"/>
      <c r="CD252" s="78"/>
      <c r="CE252" s="78"/>
      <c r="CF252" s="78"/>
      <c r="CG252" s="78"/>
      <c r="CH252" s="78"/>
      <c r="CI252" s="78"/>
      <c r="CJ252" s="78"/>
      <c r="CK252" s="78"/>
      <c r="CL252" s="78"/>
      <c r="CM252" s="78"/>
      <c r="CN252" s="78"/>
      <c r="CO252" s="78"/>
      <c r="CP252" s="78"/>
      <c r="CQ252" s="78"/>
      <c r="CR252" s="78"/>
      <c r="CS252" s="78"/>
      <c r="CT252" s="78"/>
      <c r="CU252" s="78"/>
      <c r="CV252" s="78"/>
      <c r="CW252" s="78"/>
      <c r="CX252" s="78"/>
      <c r="CY252" s="78"/>
      <c r="CZ252" s="78"/>
      <c r="DA252" s="78"/>
      <c r="DB252" s="78"/>
      <c r="DC252" s="78"/>
      <c r="DD252" s="78"/>
      <c r="DE252" s="78"/>
      <c r="DF252" s="78"/>
      <c r="DG252" s="78"/>
      <c r="DH252" s="78"/>
      <c r="DI252" s="78"/>
      <c r="DJ252" s="78"/>
      <c r="DK252" s="78"/>
      <c r="DL252" s="78"/>
      <c r="DM252" s="78"/>
      <c r="DN252" s="78"/>
      <c r="DO252" s="78"/>
      <c r="DP252" s="78"/>
      <c r="DQ252" s="78"/>
      <c r="DR252" s="78"/>
      <c r="DS252" s="78"/>
      <c r="DT252" s="78"/>
      <c r="DU252" s="78"/>
      <c r="DV252" s="78"/>
      <c r="DW252" s="78"/>
      <c r="DX252" s="78"/>
      <c r="DY252" s="78"/>
      <c r="DZ252" s="78"/>
      <c r="EA252" s="78"/>
      <c r="EB252" s="78"/>
      <c r="EC252" s="78"/>
      <c r="ED252" s="78"/>
      <c r="EE252" s="78"/>
      <c r="EF252" s="78"/>
      <c r="EG252" s="78"/>
      <c r="EH252" s="78"/>
      <c r="EI252" s="78"/>
      <c r="EJ252" s="78"/>
    </row>
    <row r="253" spans="1:140" x14ac:dyDescent="0.25">
      <c r="A253" s="87"/>
      <c r="B253" s="89">
        <v>250</v>
      </c>
      <c r="C253" s="90" t="s">
        <v>651</v>
      </c>
      <c r="D253" s="90" t="s">
        <v>182</v>
      </c>
      <c r="E253" s="91">
        <v>0</v>
      </c>
      <c r="F253" s="91">
        <v>2.9</v>
      </c>
      <c r="G253" s="91">
        <v>0</v>
      </c>
      <c r="H253" s="92">
        <v>0</v>
      </c>
      <c r="I253" s="92">
        <v>0</v>
      </c>
      <c r="J253" s="92">
        <v>0</v>
      </c>
      <c r="K253" s="93">
        <v>0</v>
      </c>
      <c r="L253" s="92">
        <f t="shared" si="216"/>
        <v>0</v>
      </c>
      <c r="M253" s="92">
        <f t="shared" si="217"/>
        <v>0</v>
      </c>
      <c r="N253" s="92">
        <v>0</v>
      </c>
      <c r="O253" s="92">
        <v>67</v>
      </c>
      <c r="P253" s="92">
        <v>22</v>
      </c>
      <c r="Q253" s="92">
        <v>171</v>
      </c>
      <c r="R253" s="92">
        <v>0</v>
      </c>
      <c r="S253" s="92">
        <v>117.2</v>
      </c>
      <c r="T253" s="92">
        <v>0</v>
      </c>
      <c r="U253" s="92">
        <v>0</v>
      </c>
      <c r="V253" s="92">
        <v>0</v>
      </c>
      <c r="W253" s="92">
        <v>0</v>
      </c>
      <c r="X253" s="92">
        <v>0</v>
      </c>
      <c r="Y253" s="92">
        <v>0</v>
      </c>
      <c r="Z253" s="92">
        <v>0</v>
      </c>
      <c r="AA253" s="92">
        <v>0</v>
      </c>
      <c r="AB253" s="92">
        <v>0</v>
      </c>
      <c r="AC253" s="92">
        <v>124</v>
      </c>
      <c r="AD253" s="92">
        <v>0</v>
      </c>
      <c r="AE253" s="93">
        <v>111.3</v>
      </c>
      <c r="AF253" s="92">
        <f t="shared" si="218"/>
        <v>0</v>
      </c>
      <c r="AG253" s="92">
        <f t="shared" si="219"/>
        <v>0</v>
      </c>
      <c r="AH253" s="92">
        <f t="shared" si="220"/>
        <v>111.3</v>
      </c>
      <c r="AI253" s="93">
        <v>0</v>
      </c>
      <c r="AJ253" s="92">
        <f t="shared" si="221"/>
        <v>0</v>
      </c>
      <c r="AK253" s="92">
        <f t="shared" si="222"/>
        <v>0</v>
      </c>
      <c r="AL253" s="92">
        <f t="shared" si="223"/>
        <v>0</v>
      </c>
      <c r="AM253" s="93">
        <v>0</v>
      </c>
      <c r="AN253" s="92">
        <f t="shared" si="224"/>
        <v>0</v>
      </c>
      <c r="AO253" s="92">
        <f t="shared" si="225"/>
        <v>0</v>
      </c>
      <c r="AP253" s="92">
        <f t="shared" si="226"/>
        <v>0</v>
      </c>
      <c r="AQ253" s="93">
        <v>0</v>
      </c>
      <c r="AR253" s="92">
        <f t="shared" si="227"/>
        <v>0</v>
      </c>
      <c r="AS253" s="92">
        <f t="shared" si="228"/>
        <v>0</v>
      </c>
      <c r="AT253" s="92">
        <f t="shared" si="229"/>
        <v>0</v>
      </c>
      <c r="AU253" s="92">
        <v>0</v>
      </c>
      <c r="AV253" s="92">
        <v>0</v>
      </c>
      <c r="AW253" s="92">
        <v>0</v>
      </c>
      <c r="AX253" s="93">
        <v>0</v>
      </c>
      <c r="AY253" s="92">
        <f t="shared" si="230"/>
        <v>0</v>
      </c>
      <c r="AZ253" s="92">
        <f t="shared" si="231"/>
        <v>0</v>
      </c>
      <c r="BA253" s="92">
        <f t="shared" si="232"/>
        <v>0</v>
      </c>
      <c r="BB253" s="92">
        <v>17.399999999999999</v>
      </c>
      <c r="BC253" s="74">
        <f t="shared" si="187"/>
        <v>0</v>
      </c>
      <c r="BD253" s="74">
        <f t="shared" si="188"/>
        <v>0</v>
      </c>
      <c r="BE253" s="74">
        <f t="shared" si="189"/>
        <v>17.399999999999999</v>
      </c>
      <c r="BF253" s="93">
        <v>1.57</v>
      </c>
      <c r="BG253" s="92">
        <f t="shared" si="233"/>
        <v>0</v>
      </c>
      <c r="BH253" s="92">
        <f t="shared" si="234"/>
        <v>0.86350000000000016</v>
      </c>
      <c r="BI253" s="92">
        <f t="shared" si="235"/>
        <v>0.70650000000000002</v>
      </c>
      <c r="BJ253" s="93">
        <v>8.9042104788922742</v>
      </c>
      <c r="BK253" s="92">
        <f t="shared" si="236"/>
        <v>0</v>
      </c>
      <c r="BL253" s="92">
        <f t="shared" si="237"/>
        <v>4.8973157633907514</v>
      </c>
      <c r="BM253" s="92">
        <f t="shared" si="238"/>
        <v>4.0068947155015238</v>
      </c>
      <c r="BN253" s="74">
        <f t="shared" si="190"/>
        <v>0</v>
      </c>
      <c r="BO253" s="74">
        <f t="shared" si="191"/>
        <v>382.96081576339071</v>
      </c>
      <c r="BP253" s="74">
        <f t="shared" si="192"/>
        <v>260.31339471550149</v>
      </c>
      <c r="BQ253" s="92">
        <f t="shared" si="193"/>
        <v>643.2742104788922</v>
      </c>
      <c r="BR253" s="94"/>
      <c r="BS253" s="92">
        <f t="shared" si="194"/>
        <v>643.27421047889231</v>
      </c>
      <c r="BT253" s="92">
        <f t="shared" si="195"/>
        <v>0</v>
      </c>
      <c r="BU253" s="92"/>
      <c r="BV253" s="95">
        <f t="shared" si="196"/>
        <v>0</v>
      </c>
      <c r="BW253" s="95">
        <f t="shared" si="197"/>
        <v>0.59533059078847816</v>
      </c>
      <c r="BX253" s="95">
        <f t="shared" si="198"/>
        <v>0.40466940921152189</v>
      </c>
      <c r="BY253" s="78"/>
      <c r="BZ253" s="78"/>
      <c r="CA253" s="78"/>
      <c r="CB253" s="78"/>
      <c r="CC253" s="78"/>
      <c r="CD253" s="78"/>
      <c r="CE253" s="78"/>
      <c r="CF253" s="78"/>
      <c r="CG253" s="78"/>
      <c r="CH253" s="78"/>
      <c r="CI253" s="78"/>
      <c r="CJ253" s="78"/>
      <c r="CK253" s="78"/>
      <c r="CL253" s="78"/>
      <c r="CM253" s="78"/>
      <c r="CN253" s="78"/>
      <c r="CO253" s="78"/>
      <c r="CP253" s="78"/>
      <c r="CQ253" s="78"/>
      <c r="CR253" s="78"/>
      <c r="CS253" s="78"/>
      <c r="CT253" s="78"/>
      <c r="CU253" s="78"/>
      <c r="CV253" s="78"/>
      <c r="CW253" s="78"/>
      <c r="CX253" s="78"/>
      <c r="CY253" s="78"/>
      <c r="CZ253" s="78"/>
      <c r="DA253" s="78"/>
      <c r="DB253" s="78"/>
      <c r="DC253" s="78"/>
      <c r="DD253" s="78"/>
      <c r="DE253" s="78"/>
      <c r="DF253" s="78"/>
      <c r="DG253" s="78"/>
      <c r="DH253" s="78"/>
      <c r="DI253" s="78"/>
      <c r="DJ253" s="78"/>
      <c r="DK253" s="78"/>
      <c r="DL253" s="78"/>
      <c r="DM253" s="78"/>
      <c r="DN253" s="78"/>
      <c r="DO253" s="78"/>
      <c r="DP253" s="78"/>
      <c r="DQ253" s="78"/>
      <c r="DR253" s="78"/>
      <c r="DS253" s="78"/>
      <c r="DT253" s="78"/>
      <c r="DU253" s="78"/>
      <c r="DV253" s="78"/>
      <c r="DW253" s="78"/>
      <c r="DX253" s="78"/>
      <c r="DY253" s="78"/>
      <c r="DZ253" s="78"/>
      <c r="EA253" s="78"/>
      <c r="EB253" s="78"/>
      <c r="EC253" s="78"/>
      <c r="ED253" s="78"/>
      <c r="EE253" s="78"/>
      <c r="EF253" s="78"/>
      <c r="EG253" s="78"/>
      <c r="EH253" s="78"/>
      <c r="EI253" s="78"/>
      <c r="EJ253" s="78"/>
    </row>
    <row r="254" spans="1:140" x14ac:dyDescent="0.25">
      <c r="A254" s="87"/>
      <c r="B254" s="119">
        <v>251</v>
      </c>
      <c r="C254" s="88" t="s">
        <v>589</v>
      </c>
      <c r="D254" s="88" t="s">
        <v>183</v>
      </c>
      <c r="E254" s="73">
        <v>0</v>
      </c>
      <c r="F254" s="73">
        <v>5.15</v>
      </c>
      <c r="G254" s="73">
        <v>0</v>
      </c>
      <c r="H254" s="74">
        <v>0</v>
      </c>
      <c r="I254" s="74">
        <v>0</v>
      </c>
      <c r="J254" s="74">
        <v>0</v>
      </c>
      <c r="K254" s="75">
        <v>0</v>
      </c>
      <c r="L254" s="74">
        <f t="shared" si="216"/>
        <v>0</v>
      </c>
      <c r="M254" s="74">
        <f t="shared" si="217"/>
        <v>0</v>
      </c>
      <c r="N254" s="74">
        <v>0</v>
      </c>
      <c r="O254" s="74">
        <v>0</v>
      </c>
      <c r="P254" s="74">
        <v>0</v>
      </c>
      <c r="Q254" s="74">
        <v>0</v>
      </c>
      <c r="R254" s="74">
        <v>22</v>
      </c>
      <c r="S254" s="74">
        <v>25</v>
      </c>
      <c r="T254" s="74">
        <v>0</v>
      </c>
      <c r="U254" s="74">
        <v>0</v>
      </c>
      <c r="V254" s="74">
        <v>0</v>
      </c>
      <c r="W254" s="74">
        <v>0</v>
      </c>
      <c r="X254" s="74">
        <v>0</v>
      </c>
      <c r="Y254" s="74">
        <v>0</v>
      </c>
      <c r="Z254" s="74">
        <v>0</v>
      </c>
      <c r="AA254" s="74">
        <v>0</v>
      </c>
      <c r="AB254" s="74">
        <v>0</v>
      </c>
      <c r="AC254" s="74">
        <v>0</v>
      </c>
      <c r="AD254" s="74">
        <v>0</v>
      </c>
      <c r="AE254" s="75">
        <v>0</v>
      </c>
      <c r="AF254" s="74">
        <f t="shared" si="218"/>
        <v>0</v>
      </c>
      <c r="AG254" s="74">
        <f t="shared" si="219"/>
        <v>0</v>
      </c>
      <c r="AH254" s="74">
        <f t="shared" si="220"/>
        <v>0</v>
      </c>
      <c r="AI254" s="75">
        <v>0</v>
      </c>
      <c r="AJ254" s="74">
        <f t="shared" si="221"/>
        <v>0</v>
      </c>
      <c r="AK254" s="74">
        <f t="shared" si="222"/>
        <v>0</v>
      </c>
      <c r="AL254" s="74">
        <f t="shared" si="223"/>
        <v>0</v>
      </c>
      <c r="AM254" s="75">
        <v>0</v>
      </c>
      <c r="AN254" s="74">
        <f t="shared" si="224"/>
        <v>0</v>
      </c>
      <c r="AO254" s="74">
        <f t="shared" si="225"/>
        <v>0</v>
      </c>
      <c r="AP254" s="74">
        <f t="shared" si="226"/>
        <v>0</v>
      </c>
      <c r="AQ254" s="75">
        <v>0</v>
      </c>
      <c r="AR254" s="74">
        <f t="shared" si="227"/>
        <v>0</v>
      </c>
      <c r="AS254" s="74">
        <f t="shared" si="228"/>
        <v>0</v>
      </c>
      <c r="AT254" s="74">
        <f t="shared" si="229"/>
        <v>0</v>
      </c>
      <c r="AU254" s="74">
        <v>0</v>
      </c>
      <c r="AV254" s="74">
        <v>0</v>
      </c>
      <c r="AW254" s="74">
        <v>0</v>
      </c>
      <c r="AX254" s="75">
        <v>0</v>
      </c>
      <c r="AY254" s="74">
        <f t="shared" si="230"/>
        <v>0</v>
      </c>
      <c r="AZ254" s="74">
        <f t="shared" si="231"/>
        <v>0</v>
      </c>
      <c r="BA254" s="74">
        <f t="shared" si="232"/>
        <v>0</v>
      </c>
      <c r="BB254" s="74">
        <v>0</v>
      </c>
      <c r="BC254" s="74">
        <f t="shared" si="187"/>
        <v>0</v>
      </c>
      <c r="BD254" s="74">
        <f t="shared" si="188"/>
        <v>0</v>
      </c>
      <c r="BE254" s="74">
        <f t="shared" si="189"/>
        <v>0</v>
      </c>
      <c r="BF254" s="75">
        <v>1.33</v>
      </c>
      <c r="BG254" s="74">
        <f t="shared" si="233"/>
        <v>0</v>
      </c>
      <c r="BH254" s="74">
        <f t="shared" si="234"/>
        <v>0.73150000000000015</v>
      </c>
      <c r="BI254" s="74">
        <f t="shared" si="235"/>
        <v>0.59850000000000003</v>
      </c>
      <c r="BJ254" s="75">
        <v>0</v>
      </c>
      <c r="BK254" s="74">
        <f t="shared" si="236"/>
        <v>0</v>
      </c>
      <c r="BL254" s="74">
        <f t="shared" si="237"/>
        <v>0</v>
      </c>
      <c r="BM254" s="74">
        <f t="shared" si="238"/>
        <v>0</v>
      </c>
      <c r="BN254" s="74">
        <f t="shared" si="190"/>
        <v>0</v>
      </c>
      <c r="BO254" s="74">
        <f t="shared" si="191"/>
        <v>47.731499999999997</v>
      </c>
      <c r="BP254" s="74">
        <f t="shared" si="192"/>
        <v>5.7484999999999999</v>
      </c>
      <c r="BQ254" s="74">
        <f t="shared" si="193"/>
        <v>53.48</v>
      </c>
      <c r="BS254" s="74">
        <f t="shared" si="194"/>
        <v>53.48</v>
      </c>
      <c r="BT254" s="74">
        <f t="shared" si="195"/>
        <v>0</v>
      </c>
      <c r="BU254" s="74"/>
      <c r="BV254" s="77">
        <f t="shared" si="196"/>
        <v>0</v>
      </c>
      <c r="BW254" s="77">
        <f t="shared" si="197"/>
        <v>0.89251121914734477</v>
      </c>
      <c r="BX254" s="77">
        <f t="shared" si="198"/>
        <v>0.1074887808526552</v>
      </c>
      <c r="BY254" s="78"/>
      <c r="BZ254" s="78"/>
      <c r="CA254" s="78"/>
      <c r="CB254" s="78"/>
      <c r="CC254" s="78"/>
      <c r="CD254" s="78"/>
      <c r="CE254" s="78"/>
      <c r="CF254" s="78"/>
      <c r="CG254" s="78"/>
      <c r="CH254" s="78"/>
      <c r="CI254" s="78"/>
      <c r="CJ254" s="78"/>
      <c r="CK254" s="78"/>
      <c r="CL254" s="78"/>
      <c r="CM254" s="78"/>
      <c r="CN254" s="78"/>
      <c r="CO254" s="78"/>
      <c r="CP254" s="78"/>
      <c r="CQ254" s="78"/>
      <c r="CR254" s="78"/>
      <c r="CS254" s="78"/>
      <c r="CT254" s="78"/>
      <c r="CU254" s="78"/>
      <c r="CV254" s="78"/>
      <c r="CW254" s="78"/>
      <c r="CX254" s="78"/>
      <c r="CY254" s="78"/>
      <c r="CZ254" s="78"/>
      <c r="DA254" s="78"/>
      <c r="DB254" s="78"/>
      <c r="DC254" s="78"/>
      <c r="DD254" s="78"/>
      <c r="DE254" s="78"/>
      <c r="DF254" s="78"/>
      <c r="DG254" s="78"/>
      <c r="DH254" s="78"/>
      <c r="DI254" s="78"/>
      <c r="DJ254" s="78"/>
      <c r="DK254" s="78"/>
      <c r="DL254" s="78"/>
      <c r="DM254" s="78"/>
      <c r="DN254" s="78"/>
      <c r="DO254" s="78"/>
      <c r="DP254" s="78"/>
      <c r="DQ254" s="78"/>
      <c r="DR254" s="78"/>
      <c r="DS254" s="78"/>
      <c r="DT254" s="78"/>
      <c r="DU254" s="78"/>
      <c r="DV254" s="78"/>
      <c r="DW254" s="78"/>
      <c r="DX254" s="78"/>
      <c r="DY254" s="78"/>
      <c r="DZ254" s="78"/>
      <c r="EA254" s="78"/>
      <c r="EB254" s="78"/>
      <c r="EC254" s="78"/>
      <c r="ED254" s="78"/>
      <c r="EE254" s="78"/>
      <c r="EF254" s="78"/>
      <c r="EG254" s="78"/>
      <c r="EH254" s="78"/>
      <c r="EI254" s="78"/>
      <c r="EJ254" s="78"/>
    </row>
    <row r="255" spans="1:140" x14ac:dyDescent="0.25">
      <c r="A255" s="87"/>
      <c r="B255" s="119">
        <v>252</v>
      </c>
      <c r="C255" s="88" t="s">
        <v>589</v>
      </c>
      <c r="D255" s="88" t="s">
        <v>184</v>
      </c>
      <c r="E255" s="73">
        <v>0</v>
      </c>
      <c r="F255" s="73">
        <v>0.7</v>
      </c>
      <c r="G255" s="73">
        <v>0</v>
      </c>
      <c r="H255" s="74">
        <v>0</v>
      </c>
      <c r="I255" s="74">
        <v>0</v>
      </c>
      <c r="J255" s="74">
        <v>0</v>
      </c>
      <c r="K255" s="75">
        <v>0</v>
      </c>
      <c r="L255" s="74">
        <f t="shared" si="216"/>
        <v>0</v>
      </c>
      <c r="M255" s="74">
        <f t="shared" si="217"/>
        <v>0</v>
      </c>
      <c r="N255" s="74">
        <v>0</v>
      </c>
      <c r="O255" s="74">
        <v>0</v>
      </c>
      <c r="P255" s="74">
        <v>0</v>
      </c>
      <c r="Q255" s="74">
        <v>0</v>
      </c>
      <c r="R255" s="74">
        <v>0</v>
      </c>
      <c r="S255" s="74">
        <v>0</v>
      </c>
      <c r="T255" s="74">
        <v>0</v>
      </c>
      <c r="U255" s="74">
        <v>0</v>
      </c>
      <c r="V255" s="74">
        <v>0</v>
      </c>
      <c r="W255" s="74">
        <v>0</v>
      </c>
      <c r="X255" s="74">
        <v>0</v>
      </c>
      <c r="Y255" s="74">
        <v>0</v>
      </c>
      <c r="Z255" s="74">
        <v>0</v>
      </c>
      <c r="AA255" s="74">
        <v>0</v>
      </c>
      <c r="AB255" s="74">
        <v>0</v>
      </c>
      <c r="AC255" s="74">
        <v>0</v>
      </c>
      <c r="AD255" s="74">
        <v>0</v>
      </c>
      <c r="AE255" s="75">
        <v>0</v>
      </c>
      <c r="AF255" s="74">
        <f t="shared" si="218"/>
        <v>0</v>
      </c>
      <c r="AG255" s="74">
        <f t="shared" si="219"/>
        <v>0</v>
      </c>
      <c r="AH255" s="74">
        <f t="shared" si="220"/>
        <v>0</v>
      </c>
      <c r="AI255" s="75">
        <v>0</v>
      </c>
      <c r="AJ255" s="74">
        <f t="shared" si="221"/>
        <v>0</v>
      </c>
      <c r="AK255" s="74">
        <f t="shared" si="222"/>
        <v>0</v>
      </c>
      <c r="AL255" s="74">
        <f t="shared" si="223"/>
        <v>0</v>
      </c>
      <c r="AM255" s="75">
        <v>0</v>
      </c>
      <c r="AN255" s="74">
        <f t="shared" si="224"/>
        <v>0</v>
      </c>
      <c r="AO255" s="74">
        <f t="shared" si="225"/>
        <v>0</v>
      </c>
      <c r="AP255" s="74">
        <f t="shared" si="226"/>
        <v>0</v>
      </c>
      <c r="AQ255" s="75">
        <v>69</v>
      </c>
      <c r="AR255" s="74">
        <f t="shared" si="227"/>
        <v>34.5</v>
      </c>
      <c r="AS255" s="74">
        <f t="shared" si="228"/>
        <v>17.25</v>
      </c>
      <c r="AT255" s="74">
        <f t="shared" si="229"/>
        <v>17.25</v>
      </c>
      <c r="AU255" s="74">
        <v>0</v>
      </c>
      <c r="AV255" s="74">
        <v>0</v>
      </c>
      <c r="AW255" s="74">
        <v>0</v>
      </c>
      <c r="AX255" s="75">
        <v>0</v>
      </c>
      <c r="AY255" s="74">
        <f t="shared" si="230"/>
        <v>0</v>
      </c>
      <c r="AZ255" s="74">
        <f t="shared" si="231"/>
        <v>0</v>
      </c>
      <c r="BA255" s="74">
        <f t="shared" si="232"/>
        <v>0</v>
      </c>
      <c r="BB255" s="74">
        <v>0</v>
      </c>
      <c r="BC255" s="74">
        <f t="shared" si="187"/>
        <v>0</v>
      </c>
      <c r="BD255" s="74">
        <f t="shared" si="188"/>
        <v>0</v>
      </c>
      <c r="BE255" s="74">
        <f t="shared" si="189"/>
        <v>0</v>
      </c>
      <c r="BF255" s="75">
        <v>1</v>
      </c>
      <c r="BG255" s="74">
        <f t="shared" si="233"/>
        <v>0</v>
      </c>
      <c r="BH255" s="74">
        <f t="shared" si="234"/>
        <v>0.55000000000000004</v>
      </c>
      <c r="BI255" s="74">
        <f t="shared" si="235"/>
        <v>0.45</v>
      </c>
      <c r="BJ255" s="75">
        <v>0</v>
      </c>
      <c r="BK255" s="74">
        <f t="shared" si="236"/>
        <v>0</v>
      </c>
      <c r="BL255" s="74">
        <f t="shared" si="237"/>
        <v>0</v>
      </c>
      <c r="BM255" s="74">
        <f t="shared" si="238"/>
        <v>0</v>
      </c>
      <c r="BN255" s="74">
        <f t="shared" si="190"/>
        <v>34.5</v>
      </c>
      <c r="BO255" s="74">
        <f t="shared" si="191"/>
        <v>17.8</v>
      </c>
      <c r="BP255" s="74">
        <f t="shared" si="192"/>
        <v>18.399999999999999</v>
      </c>
      <c r="BQ255" s="74">
        <f t="shared" si="193"/>
        <v>70.699999999999989</v>
      </c>
      <c r="BS255" s="74">
        <f t="shared" si="194"/>
        <v>70.7</v>
      </c>
      <c r="BT255" s="74">
        <f t="shared" si="195"/>
        <v>0</v>
      </c>
      <c r="BU255" s="74"/>
      <c r="BV255" s="77">
        <f t="shared" si="196"/>
        <v>0.48797736916548806</v>
      </c>
      <c r="BW255" s="77">
        <f t="shared" si="197"/>
        <v>0.2517680339462518</v>
      </c>
      <c r="BX255" s="77">
        <f t="shared" si="198"/>
        <v>0.2602545968882603</v>
      </c>
      <c r="BY255" s="78"/>
      <c r="BZ255" s="78"/>
      <c r="CA255" s="78"/>
      <c r="CB255" s="78"/>
      <c r="CC255" s="78"/>
      <c r="CD255" s="78"/>
      <c r="CE255" s="78"/>
      <c r="CF255" s="78"/>
      <c r="CG255" s="78"/>
      <c r="CH255" s="78"/>
      <c r="CI255" s="78"/>
      <c r="CJ255" s="78"/>
      <c r="CK255" s="78"/>
      <c r="CL255" s="78"/>
      <c r="CM255" s="78"/>
      <c r="CN255" s="78"/>
      <c r="CO255" s="78"/>
      <c r="CP255" s="78"/>
      <c r="CQ255" s="78"/>
      <c r="CR255" s="78"/>
      <c r="CS255" s="78"/>
      <c r="CT255" s="78"/>
      <c r="CU255" s="78"/>
      <c r="CV255" s="78"/>
      <c r="CW255" s="78"/>
      <c r="CX255" s="78"/>
      <c r="CY255" s="78"/>
      <c r="CZ255" s="78"/>
      <c r="DA255" s="78"/>
      <c r="DB255" s="78"/>
      <c r="DC255" s="78"/>
      <c r="DD255" s="78"/>
      <c r="DE255" s="78"/>
      <c r="DF255" s="78"/>
      <c r="DG255" s="78"/>
      <c r="DH255" s="78"/>
      <c r="DI255" s="78"/>
      <c r="DJ255" s="78"/>
      <c r="DK255" s="78"/>
      <c r="DL255" s="78"/>
      <c r="DM255" s="78"/>
      <c r="DN255" s="78"/>
      <c r="DO255" s="78"/>
      <c r="DP255" s="78"/>
      <c r="DQ255" s="78"/>
      <c r="DR255" s="78"/>
      <c r="DS255" s="78"/>
      <c r="DT255" s="78"/>
      <c r="DU255" s="78"/>
      <c r="DV255" s="78"/>
      <c r="DW255" s="78"/>
      <c r="DX255" s="78"/>
      <c r="DY255" s="78"/>
      <c r="DZ255" s="78"/>
      <c r="EA255" s="78"/>
      <c r="EB255" s="78"/>
      <c r="EC255" s="78"/>
      <c r="ED255" s="78"/>
      <c r="EE255" s="78"/>
      <c r="EF255" s="78"/>
      <c r="EG255" s="78"/>
      <c r="EH255" s="78"/>
      <c r="EI255" s="78"/>
      <c r="EJ255" s="78"/>
    </row>
    <row r="256" spans="1:140" x14ac:dyDescent="0.25">
      <c r="A256" s="87"/>
      <c r="B256" s="119">
        <v>253</v>
      </c>
      <c r="C256" s="88" t="s">
        <v>589</v>
      </c>
      <c r="D256" s="88" t="s">
        <v>185</v>
      </c>
      <c r="E256" s="73">
        <v>0</v>
      </c>
      <c r="F256" s="73">
        <v>1.43</v>
      </c>
      <c r="G256" s="73">
        <v>0</v>
      </c>
      <c r="H256" s="74">
        <v>0</v>
      </c>
      <c r="I256" s="74">
        <v>0</v>
      </c>
      <c r="J256" s="74">
        <v>0</v>
      </c>
      <c r="K256" s="75">
        <v>0</v>
      </c>
      <c r="L256" s="74">
        <f t="shared" si="216"/>
        <v>0</v>
      </c>
      <c r="M256" s="74">
        <f t="shared" si="217"/>
        <v>0</v>
      </c>
      <c r="N256" s="74">
        <v>0</v>
      </c>
      <c r="O256" s="74">
        <v>0</v>
      </c>
      <c r="P256" s="74">
        <v>0</v>
      </c>
      <c r="Q256" s="74">
        <v>0</v>
      </c>
      <c r="R256" s="74">
        <v>0</v>
      </c>
      <c r="S256" s="74">
        <v>34</v>
      </c>
      <c r="T256" s="74">
        <v>0</v>
      </c>
      <c r="U256" s="74">
        <v>0</v>
      </c>
      <c r="V256" s="74">
        <v>1.56</v>
      </c>
      <c r="W256" s="74">
        <v>1.58</v>
      </c>
      <c r="X256" s="74">
        <v>0</v>
      </c>
      <c r="Y256" s="74">
        <v>0</v>
      </c>
      <c r="Z256" s="74">
        <v>0</v>
      </c>
      <c r="AA256" s="74">
        <v>0</v>
      </c>
      <c r="AB256" s="74">
        <v>0</v>
      </c>
      <c r="AC256" s="74">
        <v>0</v>
      </c>
      <c r="AD256" s="74">
        <v>0</v>
      </c>
      <c r="AE256" s="75">
        <v>5.17</v>
      </c>
      <c r="AF256" s="74">
        <f t="shared" si="218"/>
        <v>0</v>
      </c>
      <c r="AG256" s="74">
        <f t="shared" si="219"/>
        <v>0</v>
      </c>
      <c r="AH256" s="74">
        <f t="shared" si="220"/>
        <v>5.17</v>
      </c>
      <c r="AI256" s="75">
        <v>0.1</v>
      </c>
      <c r="AJ256" s="74">
        <f t="shared" si="221"/>
        <v>0</v>
      </c>
      <c r="AK256" s="74">
        <f t="shared" si="222"/>
        <v>5.5000000000000007E-2</v>
      </c>
      <c r="AL256" s="74">
        <f t="shared" si="223"/>
        <v>4.5000000000000005E-2</v>
      </c>
      <c r="AM256" s="75">
        <v>0</v>
      </c>
      <c r="AN256" s="74">
        <f t="shared" si="224"/>
        <v>0</v>
      </c>
      <c r="AO256" s="74">
        <f t="shared" si="225"/>
        <v>0</v>
      </c>
      <c r="AP256" s="74">
        <f t="shared" si="226"/>
        <v>0</v>
      </c>
      <c r="AQ256" s="75">
        <v>0</v>
      </c>
      <c r="AR256" s="74">
        <f t="shared" si="227"/>
        <v>0</v>
      </c>
      <c r="AS256" s="74">
        <f t="shared" si="228"/>
        <v>0</v>
      </c>
      <c r="AT256" s="74">
        <f t="shared" si="229"/>
        <v>0</v>
      </c>
      <c r="AU256" s="74">
        <v>0</v>
      </c>
      <c r="AV256" s="74">
        <v>0</v>
      </c>
      <c r="AW256" s="74">
        <v>0</v>
      </c>
      <c r="AX256" s="75">
        <v>0</v>
      </c>
      <c r="AY256" s="74">
        <f t="shared" si="230"/>
        <v>0</v>
      </c>
      <c r="AZ256" s="74">
        <f t="shared" si="231"/>
        <v>0</v>
      </c>
      <c r="BA256" s="74">
        <f t="shared" si="232"/>
        <v>0</v>
      </c>
      <c r="BB256" s="74">
        <v>0</v>
      </c>
      <c r="BC256" s="74">
        <f t="shared" si="187"/>
        <v>0</v>
      </c>
      <c r="BD256" s="74">
        <f t="shared" si="188"/>
        <v>0</v>
      </c>
      <c r="BE256" s="74">
        <f t="shared" si="189"/>
        <v>0</v>
      </c>
      <c r="BF256" s="75">
        <v>1.44</v>
      </c>
      <c r="BG256" s="74">
        <f t="shared" si="233"/>
        <v>0</v>
      </c>
      <c r="BH256" s="74">
        <f t="shared" si="234"/>
        <v>0.79200000000000004</v>
      </c>
      <c r="BI256" s="74">
        <f t="shared" si="235"/>
        <v>0.64800000000000002</v>
      </c>
      <c r="BJ256" s="75">
        <v>0</v>
      </c>
      <c r="BK256" s="74">
        <f t="shared" si="236"/>
        <v>0</v>
      </c>
      <c r="BL256" s="74">
        <f t="shared" si="237"/>
        <v>0</v>
      </c>
      <c r="BM256" s="74">
        <f t="shared" si="238"/>
        <v>0</v>
      </c>
      <c r="BN256" s="74">
        <f t="shared" si="190"/>
        <v>0</v>
      </c>
      <c r="BO256" s="74">
        <f t="shared" si="191"/>
        <v>37.987000000000002</v>
      </c>
      <c r="BP256" s="74">
        <f t="shared" si="192"/>
        <v>7.2929999999999993</v>
      </c>
      <c r="BQ256" s="74">
        <f t="shared" si="193"/>
        <v>45.28</v>
      </c>
      <c r="BS256" s="74">
        <f t="shared" si="194"/>
        <v>45.28</v>
      </c>
      <c r="BT256" s="74">
        <f t="shared" si="195"/>
        <v>0</v>
      </c>
      <c r="BU256" s="74"/>
      <c r="BV256" s="77">
        <f t="shared" si="196"/>
        <v>0</v>
      </c>
      <c r="BW256" s="77">
        <f t="shared" si="197"/>
        <v>0.8389355123674912</v>
      </c>
      <c r="BX256" s="77">
        <f t="shared" si="198"/>
        <v>0.1610644876325088</v>
      </c>
      <c r="BY256" s="78"/>
      <c r="BZ256" s="78"/>
      <c r="CA256" s="78"/>
      <c r="CB256" s="78"/>
      <c r="CC256" s="78"/>
      <c r="CD256" s="78"/>
      <c r="CE256" s="78"/>
      <c r="CF256" s="78"/>
      <c r="CG256" s="78"/>
      <c r="CH256" s="78"/>
      <c r="CI256" s="78"/>
      <c r="CJ256" s="78"/>
      <c r="CK256" s="78"/>
      <c r="CL256" s="78"/>
      <c r="CM256" s="78"/>
      <c r="CN256" s="78"/>
      <c r="CO256" s="78"/>
      <c r="CP256" s="78"/>
      <c r="CQ256" s="78"/>
      <c r="CR256" s="78"/>
      <c r="CS256" s="78"/>
      <c r="CT256" s="78"/>
      <c r="CU256" s="78"/>
      <c r="CV256" s="78"/>
      <c r="CW256" s="78"/>
      <c r="CX256" s="78"/>
      <c r="CY256" s="78"/>
      <c r="CZ256" s="78"/>
      <c r="DA256" s="78"/>
      <c r="DB256" s="78"/>
      <c r="DC256" s="78"/>
      <c r="DD256" s="78"/>
      <c r="DE256" s="78"/>
      <c r="DF256" s="78"/>
      <c r="DG256" s="78"/>
      <c r="DH256" s="78"/>
      <c r="DI256" s="78"/>
      <c r="DJ256" s="78"/>
      <c r="DK256" s="78"/>
      <c r="DL256" s="78"/>
      <c r="DM256" s="78"/>
      <c r="DN256" s="78"/>
      <c r="DO256" s="78"/>
      <c r="DP256" s="78"/>
      <c r="DQ256" s="78"/>
      <c r="DR256" s="78"/>
      <c r="DS256" s="78"/>
      <c r="DT256" s="78"/>
      <c r="DU256" s="78"/>
      <c r="DV256" s="78"/>
      <c r="DW256" s="78"/>
      <c r="DX256" s="78"/>
      <c r="DY256" s="78"/>
      <c r="DZ256" s="78"/>
      <c r="EA256" s="78"/>
      <c r="EB256" s="78"/>
      <c r="EC256" s="78"/>
      <c r="ED256" s="78"/>
      <c r="EE256" s="78"/>
      <c r="EF256" s="78"/>
      <c r="EG256" s="78"/>
      <c r="EH256" s="78"/>
      <c r="EI256" s="78"/>
      <c r="EJ256" s="78"/>
    </row>
    <row r="257" spans="1:140" x14ac:dyDescent="0.25">
      <c r="A257" s="87"/>
      <c r="B257" s="119">
        <v>254</v>
      </c>
      <c r="C257" s="88" t="s">
        <v>385</v>
      </c>
      <c r="D257" s="88" t="s">
        <v>431</v>
      </c>
      <c r="E257" s="73">
        <v>0</v>
      </c>
      <c r="F257" s="73">
        <v>1.2666666666666666</v>
      </c>
      <c r="G257" s="73">
        <v>0</v>
      </c>
      <c r="H257" s="74">
        <v>0</v>
      </c>
      <c r="I257" s="74">
        <v>0</v>
      </c>
      <c r="J257" s="74">
        <v>0</v>
      </c>
      <c r="K257" s="75">
        <v>0</v>
      </c>
      <c r="L257" s="74">
        <f t="shared" si="216"/>
        <v>0</v>
      </c>
      <c r="M257" s="74">
        <f t="shared" si="217"/>
        <v>0</v>
      </c>
      <c r="N257" s="74">
        <v>0</v>
      </c>
      <c r="O257" s="74">
        <v>0</v>
      </c>
      <c r="P257" s="74">
        <v>0</v>
      </c>
      <c r="Q257" s="74">
        <v>0</v>
      </c>
      <c r="R257" s="74">
        <v>0</v>
      </c>
      <c r="S257" s="74">
        <v>0</v>
      </c>
      <c r="T257" s="74">
        <v>0</v>
      </c>
      <c r="U257" s="74">
        <v>0</v>
      </c>
      <c r="V257" s="74">
        <v>0</v>
      </c>
      <c r="W257" s="74">
        <v>1.5111111111111111</v>
      </c>
      <c r="X257" s="74">
        <v>0</v>
      </c>
      <c r="Y257" s="74">
        <v>0</v>
      </c>
      <c r="Z257" s="74">
        <v>0</v>
      </c>
      <c r="AA257" s="74">
        <v>0</v>
      </c>
      <c r="AB257" s="74">
        <v>0</v>
      </c>
      <c r="AC257" s="74">
        <v>0</v>
      </c>
      <c r="AD257" s="74">
        <v>0</v>
      </c>
      <c r="AE257" s="75">
        <v>0</v>
      </c>
      <c r="AF257" s="74">
        <f t="shared" si="218"/>
        <v>0</v>
      </c>
      <c r="AG257" s="74">
        <f t="shared" si="219"/>
        <v>0</v>
      </c>
      <c r="AH257" s="74">
        <f t="shared" si="220"/>
        <v>0</v>
      </c>
      <c r="AI257" s="75">
        <v>0</v>
      </c>
      <c r="AJ257" s="74">
        <f t="shared" si="221"/>
        <v>0</v>
      </c>
      <c r="AK257" s="74">
        <f t="shared" si="222"/>
        <v>0</v>
      </c>
      <c r="AL257" s="74">
        <f t="shared" si="223"/>
        <v>0</v>
      </c>
      <c r="AM257" s="75">
        <v>0</v>
      </c>
      <c r="AN257" s="74">
        <f t="shared" si="224"/>
        <v>0</v>
      </c>
      <c r="AO257" s="74">
        <f t="shared" si="225"/>
        <v>0</v>
      </c>
      <c r="AP257" s="74">
        <f t="shared" si="226"/>
        <v>0</v>
      </c>
      <c r="AQ257" s="75">
        <v>19.05</v>
      </c>
      <c r="AR257" s="74">
        <f t="shared" si="227"/>
        <v>9.5250000000000004</v>
      </c>
      <c r="AS257" s="74">
        <f t="shared" si="228"/>
        <v>4.7625000000000002</v>
      </c>
      <c r="AT257" s="74">
        <f t="shared" si="229"/>
        <v>4.7625000000000002</v>
      </c>
      <c r="AU257" s="74">
        <v>0</v>
      </c>
      <c r="AV257" s="74">
        <v>0</v>
      </c>
      <c r="AW257" s="74">
        <v>0</v>
      </c>
      <c r="AX257" s="75">
        <v>0</v>
      </c>
      <c r="AY257" s="74">
        <f t="shared" si="230"/>
        <v>0</v>
      </c>
      <c r="AZ257" s="74">
        <f t="shared" si="231"/>
        <v>0</v>
      </c>
      <c r="BA257" s="74">
        <f t="shared" si="232"/>
        <v>0</v>
      </c>
      <c r="BB257" s="74">
        <v>0</v>
      </c>
      <c r="BC257" s="74">
        <f t="shared" si="187"/>
        <v>0</v>
      </c>
      <c r="BD257" s="74">
        <f t="shared" si="188"/>
        <v>0</v>
      </c>
      <c r="BE257" s="74">
        <f t="shared" si="189"/>
        <v>0</v>
      </c>
      <c r="BF257" s="75">
        <v>0.56610000000000005</v>
      </c>
      <c r="BG257" s="74">
        <f t="shared" si="233"/>
        <v>0</v>
      </c>
      <c r="BH257" s="74">
        <f t="shared" si="234"/>
        <v>0.31135500000000005</v>
      </c>
      <c r="BI257" s="74">
        <f t="shared" si="235"/>
        <v>0.25474500000000005</v>
      </c>
      <c r="BJ257" s="75">
        <v>0</v>
      </c>
      <c r="BK257" s="74">
        <f t="shared" si="236"/>
        <v>0</v>
      </c>
      <c r="BL257" s="74">
        <f t="shared" si="237"/>
        <v>0</v>
      </c>
      <c r="BM257" s="74">
        <f t="shared" si="238"/>
        <v>0</v>
      </c>
      <c r="BN257" s="74">
        <f t="shared" si="190"/>
        <v>9.5250000000000004</v>
      </c>
      <c r="BO257" s="74">
        <f t="shared" si="191"/>
        <v>6.5849661111111111</v>
      </c>
      <c r="BP257" s="74">
        <f t="shared" si="192"/>
        <v>6.2839116666666666</v>
      </c>
      <c r="BQ257" s="74">
        <f t="shared" si="193"/>
        <v>22.393877777777782</v>
      </c>
      <c r="BS257" s="74">
        <f t="shared" si="194"/>
        <v>22.393877777777778</v>
      </c>
      <c r="BT257" s="74">
        <f t="shared" si="195"/>
        <v>0</v>
      </c>
      <c r="BU257" s="74"/>
      <c r="BV257" s="77">
        <f t="shared" si="196"/>
        <v>0.42533946530028788</v>
      </c>
      <c r="BW257" s="77">
        <f t="shared" si="197"/>
        <v>0.29405206978693083</v>
      </c>
      <c r="BX257" s="77">
        <f t="shared" si="198"/>
        <v>0.28060846491278119</v>
      </c>
      <c r="BY257" s="78"/>
      <c r="BZ257" s="78"/>
      <c r="CA257" s="78"/>
      <c r="CB257" s="78"/>
      <c r="CC257" s="78"/>
      <c r="CD257" s="78"/>
      <c r="CE257" s="78"/>
      <c r="CF257" s="78"/>
      <c r="CG257" s="78"/>
      <c r="CH257" s="78"/>
      <c r="CI257" s="78"/>
      <c r="CJ257" s="78"/>
      <c r="CK257" s="78"/>
      <c r="CL257" s="78"/>
      <c r="CM257" s="78"/>
      <c r="CN257" s="78"/>
      <c r="CO257" s="78"/>
      <c r="CP257" s="78"/>
      <c r="CQ257" s="78"/>
      <c r="CR257" s="78"/>
      <c r="CS257" s="78"/>
      <c r="CT257" s="78"/>
      <c r="CU257" s="78"/>
      <c r="CV257" s="78"/>
      <c r="CW257" s="78"/>
      <c r="CX257" s="78"/>
      <c r="CY257" s="78"/>
      <c r="CZ257" s="78"/>
      <c r="DA257" s="78"/>
      <c r="DB257" s="78"/>
      <c r="DC257" s="78"/>
      <c r="DD257" s="78"/>
      <c r="DE257" s="78"/>
      <c r="DF257" s="78"/>
      <c r="DG257" s="78"/>
      <c r="DH257" s="78"/>
      <c r="DI257" s="78"/>
      <c r="DJ257" s="78"/>
      <c r="DK257" s="78"/>
      <c r="DL257" s="78"/>
      <c r="DM257" s="78"/>
      <c r="DN257" s="78"/>
      <c r="DO257" s="78"/>
      <c r="DP257" s="78"/>
      <c r="DQ257" s="78"/>
      <c r="DR257" s="78"/>
      <c r="DS257" s="78"/>
      <c r="DT257" s="78"/>
      <c r="DU257" s="78"/>
      <c r="DV257" s="78"/>
      <c r="DW257" s="78"/>
      <c r="DX257" s="78"/>
      <c r="DY257" s="78"/>
      <c r="DZ257" s="78"/>
      <c r="EA257" s="78"/>
      <c r="EB257" s="78"/>
      <c r="EC257" s="78"/>
      <c r="ED257" s="78"/>
      <c r="EE257" s="78"/>
      <c r="EF257" s="78"/>
      <c r="EG257" s="78"/>
      <c r="EH257" s="78"/>
      <c r="EI257" s="78"/>
      <c r="EJ257" s="78"/>
    </row>
    <row r="258" spans="1:140" x14ac:dyDescent="0.25">
      <c r="A258" s="87"/>
      <c r="B258" s="119">
        <v>255</v>
      </c>
      <c r="C258" s="88" t="s">
        <v>589</v>
      </c>
      <c r="D258" s="88" t="s">
        <v>186</v>
      </c>
      <c r="E258" s="73">
        <v>0</v>
      </c>
      <c r="F258" s="73">
        <v>0.25</v>
      </c>
      <c r="G258" s="73">
        <v>0</v>
      </c>
      <c r="H258" s="74">
        <v>0</v>
      </c>
      <c r="I258" s="74">
        <v>0</v>
      </c>
      <c r="J258" s="74">
        <v>0</v>
      </c>
      <c r="K258" s="75">
        <v>0</v>
      </c>
      <c r="L258" s="74">
        <f t="shared" si="216"/>
        <v>0</v>
      </c>
      <c r="M258" s="74">
        <f t="shared" si="217"/>
        <v>0</v>
      </c>
      <c r="N258" s="74">
        <v>0</v>
      </c>
      <c r="O258" s="74">
        <v>0</v>
      </c>
      <c r="P258" s="74">
        <v>11.21</v>
      </c>
      <c r="Q258" s="74">
        <v>0</v>
      </c>
      <c r="R258" s="74">
        <v>0</v>
      </c>
      <c r="S258" s="74">
        <v>1.35</v>
      </c>
      <c r="T258" s="74">
        <v>0</v>
      </c>
      <c r="U258" s="74">
        <v>0</v>
      </c>
      <c r="V258" s="74">
        <v>0</v>
      </c>
      <c r="W258" s="74">
        <v>0</v>
      </c>
      <c r="X258" s="74">
        <v>0</v>
      </c>
      <c r="Y258" s="74">
        <v>0</v>
      </c>
      <c r="Z258" s="74">
        <v>0</v>
      </c>
      <c r="AA258" s="74">
        <v>0</v>
      </c>
      <c r="AB258" s="74">
        <v>0.25</v>
      </c>
      <c r="AC258" s="74">
        <v>0</v>
      </c>
      <c r="AD258" s="74">
        <v>0</v>
      </c>
      <c r="AE258" s="75">
        <v>1.76</v>
      </c>
      <c r="AF258" s="74">
        <f t="shared" si="218"/>
        <v>0</v>
      </c>
      <c r="AG258" s="74">
        <f t="shared" si="219"/>
        <v>0</v>
      </c>
      <c r="AH258" s="74">
        <f t="shared" si="220"/>
        <v>1.76</v>
      </c>
      <c r="AI258" s="75">
        <v>0</v>
      </c>
      <c r="AJ258" s="74">
        <f t="shared" si="221"/>
        <v>0</v>
      </c>
      <c r="AK258" s="74">
        <f t="shared" si="222"/>
        <v>0</v>
      </c>
      <c r="AL258" s="74">
        <f t="shared" si="223"/>
        <v>0</v>
      </c>
      <c r="AM258" s="75">
        <v>0</v>
      </c>
      <c r="AN258" s="74">
        <f t="shared" si="224"/>
        <v>0</v>
      </c>
      <c r="AO258" s="74">
        <f t="shared" si="225"/>
        <v>0</v>
      </c>
      <c r="AP258" s="74">
        <f t="shared" si="226"/>
        <v>0</v>
      </c>
      <c r="AQ258" s="75">
        <v>0</v>
      </c>
      <c r="AR258" s="74">
        <f t="shared" si="227"/>
        <v>0</v>
      </c>
      <c r="AS258" s="74">
        <f t="shared" si="228"/>
        <v>0</v>
      </c>
      <c r="AT258" s="74">
        <f t="shared" si="229"/>
        <v>0</v>
      </c>
      <c r="AU258" s="74">
        <v>0</v>
      </c>
      <c r="AV258" s="74">
        <v>0</v>
      </c>
      <c r="AW258" s="74">
        <v>0</v>
      </c>
      <c r="AX258" s="75">
        <v>0</v>
      </c>
      <c r="AY258" s="74">
        <f t="shared" si="230"/>
        <v>0</v>
      </c>
      <c r="AZ258" s="74">
        <f t="shared" si="231"/>
        <v>0</v>
      </c>
      <c r="BA258" s="74">
        <f t="shared" si="232"/>
        <v>0</v>
      </c>
      <c r="BB258" s="74">
        <v>0</v>
      </c>
      <c r="BC258" s="74">
        <f t="shared" si="187"/>
        <v>0</v>
      </c>
      <c r="BD258" s="74">
        <f t="shared" si="188"/>
        <v>0</v>
      </c>
      <c r="BE258" s="74">
        <f t="shared" si="189"/>
        <v>0</v>
      </c>
      <c r="BF258" s="75">
        <v>0.38</v>
      </c>
      <c r="BG258" s="74">
        <f t="shared" si="233"/>
        <v>0</v>
      </c>
      <c r="BH258" s="74">
        <f t="shared" si="234"/>
        <v>0.20900000000000002</v>
      </c>
      <c r="BI258" s="74">
        <f t="shared" si="235"/>
        <v>0.17100000000000001</v>
      </c>
      <c r="BJ258" s="75">
        <v>0</v>
      </c>
      <c r="BK258" s="74">
        <f t="shared" si="236"/>
        <v>0</v>
      </c>
      <c r="BL258" s="74">
        <f t="shared" si="237"/>
        <v>0</v>
      </c>
      <c r="BM258" s="74">
        <f t="shared" si="238"/>
        <v>0</v>
      </c>
      <c r="BN258" s="74">
        <f t="shared" si="190"/>
        <v>0</v>
      </c>
      <c r="BO258" s="74">
        <f t="shared" si="191"/>
        <v>13.019</v>
      </c>
      <c r="BP258" s="74">
        <f t="shared" si="192"/>
        <v>2.1809999999999996</v>
      </c>
      <c r="BQ258" s="74">
        <f t="shared" si="193"/>
        <v>15.2</v>
      </c>
      <c r="BS258" s="74">
        <f t="shared" si="194"/>
        <v>15.200000000000001</v>
      </c>
      <c r="BT258" s="74">
        <f t="shared" si="195"/>
        <v>0</v>
      </c>
      <c r="BU258" s="74"/>
      <c r="BV258" s="77">
        <f t="shared" si="196"/>
        <v>0</v>
      </c>
      <c r="BW258" s="77">
        <f t="shared" si="197"/>
        <v>0.85651315789473692</v>
      </c>
      <c r="BX258" s="77">
        <f t="shared" si="198"/>
        <v>0.14348684210526313</v>
      </c>
      <c r="BY258" s="78"/>
      <c r="BZ258" s="78"/>
      <c r="CA258" s="78"/>
      <c r="CB258" s="78"/>
      <c r="CC258" s="78"/>
      <c r="CD258" s="78"/>
      <c r="CE258" s="78"/>
      <c r="CF258" s="78"/>
      <c r="CG258" s="78"/>
      <c r="CH258" s="78"/>
      <c r="CI258" s="78"/>
      <c r="CJ258" s="78"/>
      <c r="CK258" s="78"/>
      <c r="CL258" s="78"/>
      <c r="CM258" s="78"/>
      <c r="CN258" s="78"/>
      <c r="CO258" s="78"/>
      <c r="CP258" s="78"/>
      <c r="CQ258" s="78"/>
      <c r="CR258" s="78"/>
      <c r="CS258" s="78"/>
      <c r="CT258" s="78"/>
      <c r="CU258" s="78"/>
      <c r="CV258" s="78"/>
      <c r="CW258" s="78"/>
      <c r="CX258" s="78"/>
      <c r="CY258" s="78"/>
      <c r="CZ258" s="78"/>
      <c r="DA258" s="78"/>
      <c r="DB258" s="78"/>
      <c r="DC258" s="78"/>
      <c r="DD258" s="78"/>
      <c r="DE258" s="78"/>
      <c r="DF258" s="78"/>
      <c r="DG258" s="78"/>
      <c r="DH258" s="78"/>
      <c r="DI258" s="78"/>
      <c r="DJ258" s="78"/>
      <c r="DK258" s="78"/>
      <c r="DL258" s="78"/>
      <c r="DM258" s="78"/>
      <c r="DN258" s="78"/>
      <c r="DO258" s="78"/>
      <c r="DP258" s="78"/>
      <c r="DQ258" s="78"/>
      <c r="DR258" s="78"/>
      <c r="DS258" s="78"/>
      <c r="DT258" s="78"/>
      <c r="DU258" s="78"/>
      <c r="DV258" s="78"/>
      <c r="DW258" s="78"/>
      <c r="DX258" s="78"/>
      <c r="DY258" s="78"/>
      <c r="DZ258" s="78"/>
      <c r="EA258" s="78"/>
      <c r="EB258" s="78"/>
      <c r="EC258" s="78"/>
      <c r="ED258" s="78"/>
      <c r="EE258" s="78"/>
      <c r="EF258" s="78"/>
      <c r="EG258" s="78"/>
      <c r="EH258" s="78"/>
      <c r="EI258" s="78"/>
      <c r="EJ258" s="78"/>
    </row>
    <row r="259" spans="1:140" x14ac:dyDescent="0.25">
      <c r="A259" s="108" t="s">
        <v>582</v>
      </c>
      <c r="B259" s="120">
        <v>256</v>
      </c>
      <c r="C259" s="81" t="s">
        <v>361</v>
      </c>
      <c r="D259" s="81" t="s">
        <v>26</v>
      </c>
      <c r="E259" s="82">
        <v>0</v>
      </c>
      <c r="F259" s="82">
        <v>0</v>
      </c>
      <c r="G259" s="82">
        <v>0</v>
      </c>
      <c r="H259" s="83">
        <v>0</v>
      </c>
      <c r="I259" s="83">
        <v>0</v>
      </c>
      <c r="J259" s="83">
        <v>0</v>
      </c>
      <c r="K259" s="84">
        <v>0</v>
      </c>
      <c r="L259" s="83">
        <f t="shared" si="216"/>
        <v>0</v>
      </c>
      <c r="M259" s="83">
        <f t="shared" si="217"/>
        <v>0</v>
      </c>
      <c r="N259" s="83">
        <v>0</v>
      </c>
      <c r="O259" s="83">
        <v>0</v>
      </c>
      <c r="P259" s="83">
        <v>0</v>
      </c>
      <c r="Q259" s="83">
        <v>0</v>
      </c>
      <c r="R259" s="83">
        <v>0</v>
      </c>
      <c r="S259" s="83">
        <v>0</v>
      </c>
      <c r="T259" s="83">
        <v>0</v>
      </c>
      <c r="U259" s="83">
        <v>0</v>
      </c>
      <c r="V259" s="83">
        <v>0</v>
      </c>
      <c r="W259" s="83">
        <v>0</v>
      </c>
      <c r="X259" s="83">
        <v>0</v>
      </c>
      <c r="Y259" s="83">
        <v>0</v>
      </c>
      <c r="Z259" s="83">
        <v>0</v>
      </c>
      <c r="AA259" s="83">
        <v>0</v>
      </c>
      <c r="AB259" s="83">
        <v>0</v>
      </c>
      <c r="AC259" s="83">
        <v>0</v>
      </c>
      <c r="AD259" s="83">
        <v>0</v>
      </c>
      <c r="AE259" s="84">
        <v>0</v>
      </c>
      <c r="AF259" s="83">
        <f t="shared" si="218"/>
        <v>0</v>
      </c>
      <c r="AG259" s="83">
        <f t="shared" si="219"/>
        <v>0</v>
      </c>
      <c r="AH259" s="83">
        <f t="shared" si="220"/>
        <v>0</v>
      </c>
      <c r="AI259" s="84">
        <v>0</v>
      </c>
      <c r="AJ259" s="83">
        <f t="shared" si="221"/>
        <v>0</v>
      </c>
      <c r="AK259" s="83">
        <f t="shared" si="222"/>
        <v>0</v>
      </c>
      <c r="AL259" s="83">
        <f t="shared" si="223"/>
        <v>0</v>
      </c>
      <c r="AM259" s="84">
        <v>0</v>
      </c>
      <c r="AN259" s="83">
        <f t="shared" si="224"/>
        <v>0</v>
      </c>
      <c r="AO259" s="83">
        <f t="shared" si="225"/>
        <v>0</v>
      </c>
      <c r="AP259" s="83">
        <f t="shared" si="226"/>
        <v>0</v>
      </c>
      <c r="AQ259" s="84">
        <v>0</v>
      </c>
      <c r="AR259" s="83">
        <f t="shared" si="227"/>
        <v>0</v>
      </c>
      <c r="AS259" s="83">
        <f t="shared" si="228"/>
        <v>0</v>
      </c>
      <c r="AT259" s="83">
        <f t="shared" si="229"/>
        <v>0</v>
      </c>
      <c r="AU259" s="83">
        <v>0</v>
      </c>
      <c r="AV259" s="83">
        <v>0</v>
      </c>
      <c r="AW259" s="83">
        <v>0</v>
      </c>
      <c r="AX259" s="84">
        <v>0</v>
      </c>
      <c r="AY259" s="83">
        <f t="shared" si="230"/>
        <v>0</v>
      </c>
      <c r="AZ259" s="83">
        <f t="shared" si="231"/>
        <v>0</v>
      </c>
      <c r="BA259" s="83">
        <f t="shared" si="232"/>
        <v>0</v>
      </c>
      <c r="BB259" s="83">
        <v>0</v>
      </c>
      <c r="BC259" s="83">
        <f t="shared" si="187"/>
        <v>0</v>
      </c>
      <c r="BD259" s="83">
        <f t="shared" si="188"/>
        <v>0</v>
      </c>
      <c r="BE259" s="83">
        <f t="shared" si="189"/>
        <v>0</v>
      </c>
      <c r="BF259" s="84">
        <v>0</v>
      </c>
      <c r="BG259" s="83">
        <f t="shared" si="233"/>
        <v>0</v>
      </c>
      <c r="BH259" s="83">
        <f t="shared" si="234"/>
        <v>0</v>
      </c>
      <c r="BI259" s="83">
        <f t="shared" si="235"/>
        <v>0</v>
      </c>
      <c r="BJ259" s="84">
        <v>0</v>
      </c>
      <c r="BK259" s="83">
        <f t="shared" si="236"/>
        <v>0</v>
      </c>
      <c r="BL259" s="83">
        <f t="shared" si="237"/>
        <v>0</v>
      </c>
      <c r="BM259" s="83">
        <f t="shared" si="238"/>
        <v>0</v>
      </c>
      <c r="BN259" s="83">
        <f t="shared" si="190"/>
        <v>0</v>
      </c>
      <c r="BO259" s="83">
        <f t="shared" si="191"/>
        <v>0</v>
      </c>
      <c r="BP259" s="83">
        <f t="shared" si="192"/>
        <v>0</v>
      </c>
      <c r="BQ259" s="83">
        <f t="shared" si="193"/>
        <v>0</v>
      </c>
      <c r="BR259" s="85"/>
      <c r="BS259" s="83">
        <f t="shared" si="194"/>
        <v>0</v>
      </c>
      <c r="BT259" s="83">
        <f t="shared" si="195"/>
        <v>0</v>
      </c>
      <c r="BU259" s="83"/>
      <c r="BV259" s="86">
        <f t="shared" si="196"/>
        <v>0</v>
      </c>
      <c r="BW259" s="86">
        <f t="shared" si="197"/>
        <v>0</v>
      </c>
      <c r="BX259" s="86">
        <f t="shared" si="198"/>
        <v>0</v>
      </c>
      <c r="BY259" s="78"/>
      <c r="BZ259" s="78"/>
      <c r="CA259" s="78"/>
      <c r="CB259" s="78"/>
      <c r="CC259" s="78"/>
      <c r="CD259" s="78"/>
      <c r="CE259" s="78"/>
      <c r="CF259" s="78"/>
      <c r="CG259" s="78"/>
      <c r="CH259" s="78"/>
      <c r="CI259" s="78"/>
      <c r="CJ259" s="78"/>
      <c r="CK259" s="78"/>
      <c r="CL259" s="78"/>
      <c r="CM259" s="78"/>
      <c r="CN259" s="78"/>
      <c r="CO259" s="78"/>
      <c r="CP259" s="78"/>
      <c r="CQ259" s="78"/>
      <c r="CR259" s="78"/>
      <c r="CS259" s="78"/>
      <c r="CT259" s="78"/>
      <c r="CU259" s="78"/>
      <c r="CV259" s="78"/>
      <c r="CW259" s="78"/>
      <c r="CX259" s="78"/>
      <c r="CY259" s="78"/>
      <c r="CZ259" s="78"/>
      <c r="DA259" s="78"/>
      <c r="DB259" s="78"/>
      <c r="DC259" s="78"/>
      <c r="DD259" s="78"/>
      <c r="DE259" s="78"/>
      <c r="DF259" s="78"/>
      <c r="DG259" s="78"/>
      <c r="DH259" s="78"/>
      <c r="DI259" s="78"/>
      <c r="DJ259" s="78"/>
      <c r="DK259" s="78"/>
      <c r="DL259" s="78"/>
      <c r="DM259" s="78"/>
      <c r="DN259" s="78"/>
      <c r="DO259" s="78"/>
      <c r="DP259" s="78"/>
      <c r="DQ259" s="78"/>
      <c r="DR259" s="78"/>
      <c r="DS259" s="78"/>
      <c r="DT259" s="78"/>
      <c r="DU259" s="78"/>
      <c r="DV259" s="78"/>
      <c r="DW259" s="78"/>
      <c r="DX259" s="78"/>
      <c r="DY259" s="78"/>
      <c r="DZ259" s="78"/>
      <c r="EA259" s="78"/>
      <c r="EB259" s="78"/>
      <c r="EC259" s="78"/>
      <c r="ED259" s="78"/>
      <c r="EE259" s="78"/>
      <c r="EF259" s="78"/>
      <c r="EG259" s="78"/>
      <c r="EH259" s="78"/>
      <c r="EI259" s="78"/>
      <c r="EJ259" s="78"/>
    </row>
    <row r="260" spans="1:140" x14ac:dyDescent="0.25">
      <c r="A260" s="87"/>
      <c r="B260" s="119">
        <v>257</v>
      </c>
      <c r="C260" s="88" t="s">
        <v>652</v>
      </c>
      <c r="D260" s="88" t="s">
        <v>188</v>
      </c>
      <c r="E260" s="73">
        <v>0</v>
      </c>
      <c r="F260" s="73">
        <v>0.01</v>
      </c>
      <c r="G260" s="73">
        <v>0</v>
      </c>
      <c r="H260" s="74">
        <v>0</v>
      </c>
      <c r="I260" s="74">
        <v>0</v>
      </c>
      <c r="J260" s="74">
        <v>0</v>
      </c>
      <c r="K260" s="75">
        <v>0</v>
      </c>
      <c r="L260" s="74">
        <f t="shared" si="216"/>
        <v>0</v>
      </c>
      <c r="M260" s="74">
        <f t="shared" si="217"/>
        <v>0</v>
      </c>
      <c r="N260" s="74">
        <v>0</v>
      </c>
      <c r="O260" s="74">
        <v>0</v>
      </c>
      <c r="P260" s="74">
        <v>0</v>
      </c>
      <c r="Q260" s="74">
        <v>0</v>
      </c>
      <c r="R260" s="74">
        <v>0</v>
      </c>
      <c r="S260" s="74">
        <v>0</v>
      </c>
      <c r="T260" s="74">
        <v>0</v>
      </c>
      <c r="U260" s="74">
        <v>0</v>
      </c>
      <c r="V260" s="74">
        <v>0</v>
      </c>
      <c r="W260" s="74">
        <v>7.8</v>
      </c>
      <c r="X260" s="74">
        <v>0</v>
      </c>
      <c r="Y260" s="74">
        <v>0</v>
      </c>
      <c r="Z260" s="74">
        <v>0</v>
      </c>
      <c r="AA260" s="74">
        <v>0</v>
      </c>
      <c r="AB260" s="74">
        <v>0</v>
      </c>
      <c r="AC260" s="74">
        <v>0</v>
      </c>
      <c r="AD260" s="74">
        <v>0</v>
      </c>
      <c r="AE260" s="75">
        <v>0</v>
      </c>
      <c r="AF260" s="74">
        <f t="shared" si="218"/>
        <v>0</v>
      </c>
      <c r="AG260" s="74">
        <f t="shared" si="219"/>
        <v>0</v>
      </c>
      <c r="AH260" s="74">
        <f t="shared" si="220"/>
        <v>0</v>
      </c>
      <c r="AI260" s="75">
        <v>0</v>
      </c>
      <c r="AJ260" s="74">
        <f t="shared" si="221"/>
        <v>0</v>
      </c>
      <c r="AK260" s="74">
        <f t="shared" si="222"/>
        <v>0</v>
      </c>
      <c r="AL260" s="74">
        <f t="shared" si="223"/>
        <v>0</v>
      </c>
      <c r="AM260" s="75">
        <v>0.24</v>
      </c>
      <c r="AN260" s="74">
        <f t="shared" si="224"/>
        <v>0</v>
      </c>
      <c r="AO260" s="74">
        <f t="shared" si="225"/>
        <v>0.13200000000000001</v>
      </c>
      <c r="AP260" s="74">
        <f t="shared" si="226"/>
        <v>0.108</v>
      </c>
      <c r="AQ260" s="75">
        <v>0</v>
      </c>
      <c r="AR260" s="74">
        <f t="shared" si="227"/>
        <v>0</v>
      </c>
      <c r="AS260" s="74">
        <f t="shared" si="228"/>
        <v>0</v>
      </c>
      <c r="AT260" s="74">
        <f t="shared" si="229"/>
        <v>0</v>
      </c>
      <c r="AU260" s="74">
        <v>0</v>
      </c>
      <c r="AV260" s="74">
        <v>0</v>
      </c>
      <c r="AW260" s="74">
        <v>0</v>
      </c>
      <c r="AX260" s="75">
        <v>0</v>
      </c>
      <c r="AY260" s="74">
        <f t="shared" si="230"/>
        <v>0</v>
      </c>
      <c r="AZ260" s="74">
        <f t="shared" si="231"/>
        <v>0</v>
      </c>
      <c r="BA260" s="74">
        <f t="shared" si="232"/>
        <v>0</v>
      </c>
      <c r="BB260" s="74">
        <v>0</v>
      </c>
      <c r="BC260" s="74">
        <f t="shared" si="187"/>
        <v>0</v>
      </c>
      <c r="BD260" s="74">
        <f t="shared" si="188"/>
        <v>0</v>
      </c>
      <c r="BE260" s="74">
        <f t="shared" si="189"/>
        <v>0</v>
      </c>
      <c r="BF260" s="75">
        <v>0.6</v>
      </c>
      <c r="BG260" s="74">
        <f t="shared" si="233"/>
        <v>0</v>
      </c>
      <c r="BH260" s="74">
        <f t="shared" si="234"/>
        <v>0.33</v>
      </c>
      <c r="BI260" s="74">
        <f t="shared" si="235"/>
        <v>0.27</v>
      </c>
      <c r="BJ260" s="75">
        <v>0</v>
      </c>
      <c r="BK260" s="74">
        <f t="shared" si="236"/>
        <v>0</v>
      </c>
      <c r="BL260" s="74">
        <f t="shared" si="237"/>
        <v>0</v>
      </c>
      <c r="BM260" s="74">
        <f t="shared" si="238"/>
        <v>0</v>
      </c>
      <c r="BN260" s="74">
        <f t="shared" si="190"/>
        <v>0</v>
      </c>
      <c r="BO260" s="74">
        <f t="shared" si="191"/>
        <v>8.2619999999999987</v>
      </c>
      <c r="BP260" s="74">
        <f t="shared" si="192"/>
        <v>0.38800000000000001</v>
      </c>
      <c r="BQ260" s="74">
        <f t="shared" si="193"/>
        <v>8.6499999999999986</v>
      </c>
      <c r="BS260" s="74">
        <f t="shared" si="194"/>
        <v>8.6499999999999986</v>
      </c>
      <c r="BT260" s="74">
        <f t="shared" si="195"/>
        <v>0</v>
      </c>
      <c r="BU260" s="74"/>
      <c r="BV260" s="77">
        <f t="shared" si="196"/>
        <v>0</v>
      </c>
      <c r="BW260" s="77">
        <f t="shared" si="197"/>
        <v>0.95514450867052025</v>
      </c>
      <c r="BX260" s="77">
        <f t="shared" si="198"/>
        <v>4.4855491329479774E-2</v>
      </c>
      <c r="BY260" s="78"/>
      <c r="BZ260" s="78"/>
      <c r="CA260" s="78"/>
      <c r="CB260" s="78"/>
      <c r="CC260" s="78"/>
      <c r="CD260" s="78"/>
      <c r="CE260" s="78"/>
      <c r="CF260" s="78"/>
      <c r="CG260" s="78"/>
      <c r="CH260" s="78"/>
      <c r="CI260" s="78"/>
      <c r="CJ260" s="78"/>
      <c r="CK260" s="78"/>
      <c r="CL260" s="78"/>
      <c r="CM260" s="78"/>
      <c r="CN260" s="78"/>
      <c r="CO260" s="78"/>
      <c r="CP260" s="78"/>
      <c r="CQ260" s="78"/>
      <c r="CR260" s="78"/>
      <c r="CS260" s="78"/>
      <c r="CT260" s="78"/>
      <c r="CU260" s="78"/>
      <c r="CV260" s="78"/>
      <c r="CW260" s="78"/>
      <c r="CX260" s="78"/>
      <c r="CY260" s="78"/>
      <c r="CZ260" s="78"/>
      <c r="DA260" s="78"/>
      <c r="DB260" s="78"/>
      <c r="DC260" s="78"/>
      <c r="DD260" s="78"/>
      <c r="DE260" s="78"/>
      <c r="DF260" s="78"/>
      <c r="DG260" s="78"/>
      <c r="DH260" s="78"/>
      <c r="DI260" s="78"/>
      <c r="DJ260" s="78"/>
      <c r="DK260" s="78"/>
      <c r="DL260" s="78"/>
      <c r="DM260" s="78"/>
      <c r="DN260" s="78"/>
      <c r="DO260" s="78"/>
      <c r="DP260" s="78"/>
      <c r="DQ260" s="78"/>
      <c r="DR260" s="78"/>
      <c r="DS260" s="78"/>
      <c r="DT260" s="78"/>
      <c r="DU260" s="78"/>
      <c r="DV260" s="78"/>
      <c r="DW260" s="78"/>
      <c r="DX260" s="78"/>
      <c r="DY260" s="78"/>
      <c r="DZ260" s="78"/>
      <c r="EA260" s="78"/>
      <c r="EB260" s="78"/>
      <c r="EC260" s="78"/>
      <c r="ED260" s="78"/>
      <c r="EE260" s="78"/>
      <c r="EF260" s="78"/>
      <c r="EG260" s="78"/>
      <c r="EH260" s="78"/>
      <c r="EI260" s="78"/>
      <c r="EJ260" s="78"/>
    </row>
    <row r="261" spans="1:140" s="113" customFormat="1" x14ac:dyDescent="0.25">
      <c r="A261" s="87"/>
      <c r="B261" s="89">
        <v>258</v>
      </c>
      <c r="C261" s="90" t="s">
        <v>589</v>
      </c>
      <c r="D261" s="90" t="s">
        <v>4</v>
      </c>
      <c r="E261" s="91">
        <v>250</v>
      </c>
      <c r="F261" s="91">
        <v>37</v>
      </c>
      <c r="G261" s="91">
        <v>0</v>
      </c>
      <c r="H261" s="92">
        <v>35</v>
      </c>
      <c r="I261" s="92">
        <v>0</v>
      </c>
      <c r="J261" s="92">
        <v>0</v>
      </c>
      <c r="K261" s="93">
        <v>1070</v>
      </c>
      <c r="L261" s="92">
        <f t="shared" si="216"/>
        <v>588.5</v>
      </c>
      <c r="M261" s="92">
        <f t="shared" si="217"/>
        <v>481.5</v>
      </c>
      <c r="N261" s="92">
        <v>0</v>
      </c>
      <c r="O261" s="92">
        <v>124</v>
      </c>
      <c r="P261" s="92">
        <v>0</v>
      </c>
      <c r="Q261" s="92">
        <v>252</v>
      </c>
      <c r="R261" s="92">
        <v>0</v>
      </c>
      <c r="S261" s="92">
        <v>0</v>
      </c>
      <c r="T261" s="92">
        <v>0</v>
      </c>
      <c r="U261" s="92">
        <v>0</v>
      </c>
      <c r="V261" s="92">
        <v>0</v>
      </c>
      <c r="W261" s="92">
        <v>0</v>
      </c>
      <c r="X261" s="92">
        <v>0</v>
      </c>
      <c r="Y261" s="92">
        <v>0</v>
      </c>
      <c r="Z261" s="92">
        <v>0</v>
      </c>
      <c r="AA261" s="92">
        <v>0</v>
      </c>
      <c r="AB261" s="92">
        <v>0</v>
      </c>
      <c r="AC261" s="92">
        <v>0</v>
      </c>
      <c r="AD261" s="92">
        <v>0</v>
      </c>
      <c r="AE261" s="93">
        <v>122</v>
      </c>
      <c r="AF261" s="92">
        <f t="shared" si="218"/>
        <v>0</v>
      </c>
      <c r="AG261" s="92">
        <f t="shared" si="219"/>
        <v>0</v>
      </c>
      <c r="AH261" s="92">
        <f t="shared" si="220"/>
        <v>122</v>
      </c>
      <c r="AI261" s="93">
        <v>0</v>
      </c>
      <c r="AJ261" s="92">
        <f t="shared" si="221"/>
        <v>0</v>
      </c>
      <c r="AK261" s="92">
        <f t="shared" si="222"/>
        <v>0</v>
      </c>
      <c r="AL261" s="92">
        <f t="shared" si="223"/>
        <v>0</v>
      </c>
      <c r="AM261" s="93">
        <v>0</v>
      </c>
      <c r="AN261" s="92">
        <f t="shared" si="224"/>
        <v>0</v>
      </c>
      <c r="AO261" s="92">
        <f t="shared" si="225"/>
        <v>0</v>
      </c>
      <c r="AP261" s="92">
        <f t="shared" si="226"/>
        <v>0</v>
      </c>
      <c r="AQ261" s="93">
        <v>0</v>
      </c>
      <c r="AR261" s="92">
        <f t="shared" si="227"/>
        <v>0</v>
      </c>
      <c r="AS261" s="92">
        <f t="shared" si="228"/>
        <v>0</v>
      </c>
      <c r="AT261" s="92">
        <f t="shared" si="229"/>
        <v>0</v>
      </c>
      <c r="AU261" s="92">
        <v>0</v>
      </c>
      <c r="AV261" s="92">
        <v>0</v>
      </c>
      <c r="AW261" s="92">
        <v>0</v>
      </c>
      <c r="AX261" s="93">
        <v>0</v>
      </c>
      <c r="AY261" s="92">
        <f t="shared" si="230"/>
        <v>0</v>
      </c>
      <c r="AZ261" s="92">
        <f t="shared" si="231"/>
        <v>0</v>
      </c>
      <c r="BA261" s="92">
        <f t="shared" si="232"/>
        <v>0</v>
      </c>
      <c r="BB261" s="92">
        <v>0</v>
      </c>
      <c r="BC261" s="74">
        <f t="shared" ref="BC261:BC324" si="239">BB261*0</f>
        <v>0</v>
      </c>
      <c r="BD261" s="74">
        <f t="shared" ref="BD261:BD324" si="240">BB261*0</f>
        <v>0</v>
      </c>
      <c r="BE261" s="74">
        <f t="shared" ref="BE261:BE324" si="241">1*BB261</f>
        <v>0</v>
      </c>
      <c r="BF261" s="93">
        <v>3</v>
      </c>
      <c r="BG261" s="92">
        <f t="shared" si="233"/>
        <v>0</v>
      </c>
      <c r="BH261" s="92">
        <f t="shared" si="234"/>
        <v>1.6500000000000001</v>
      </c>
      <c r="BI261" s="92">
        <f t="shared" si="235"/>
        <v>1.35</v>
      </c>
      <c r="BJ261" s="93">
        <v>37.950223841981021</v>
      </c>
      <c r="BK261" s="92">
        <f t="shared" si="236"/>
        <v>0</v>
      </c>
      <c r="BL261" s="92">
        <f t="shared" si="237"/>
        <v>20.872623113089563</v>
      </c>
      <c r="BM261" s="92">
        <f t="shared" si="238"/>
        <v>17.077600728891461</v>
      </c>
      <c r="BN261" s="74">
        <f t="shared" ref="BN261:BN324" si="242">AF261+AJ261+AN261+AR261+AY261+BC261+BG261+BK261</f>
        <v>0</v>
      </c>
      <c r="BO261" s="74">
        <f t="shared" ref="BO261:BO324" si="243">L261+O261+P261+Q261+R261+S261+T261+U261+V261+W261+X261+Y261+Z261+AA261+AB261+AG261+AK261+AO261+AS261+AW261+AZ261+BD261+BH261+BL261</f>
        <v>987.02262311308959</v>
      </c>
      <c r="BP261" s="74">
        <f t="shared" ref="BP261:BP324" si="244">E261+F261+G261+H261+I261+J261+M261+N261+AC261+AD261+AH261+AL261+AP261+AT261+AU261+AV261+BA261+BE261+BI261+BM261</f>
        <v>943.92760072889143</v>
      </c>
      <c r="BQ261" s="92">
        <f t="shared" ref="BQ261:BQ324" si="245">BN261+BO261+BP261</f>
        <v>1930.9502238419809</v>
      </c>
      <c r="BR261" s="94"/>
      <c r="BS261" s="92">
        <f t="shared" ref="BS261:BS324" si="246">SUM(E261:K261)+SUM(N261:AE261)+AI261+AM261+AQ261+AU261+AV261+AW261+AX261+BF261+BB261+BJ261</f>
        <v>1930.9502238419809</v>
      </c>
      <c r="BT261" s="92">
        <f t="shared" ref="BT261:BT324" si="247">BQ261-BS261</f>
        <v>0</v>
      </c>
      <c r="BU261" s="92"/>
      <c r="BV261" s="95">
        <f t="shared" ref="BV261:BV324" si="248">IF(BN261=0,0,BN261/BQ261)</f>
        <v>0</v>
      </c>
      <c r="BW261" s="95">
        <f t="shared" ref="BW261:BW324" si="249">IF(BO261=0,0,BO261/BQ261)</f>
        <v>0.5111590194951926</v>
      </c>
      <c r="BX261" s="95">
        <f t="shared" ref="BX261:BX324" si="250">IF(BP261=0,0,BP261/BQ261)</f>
        <v>0.48884098050480745</v>
      </c>
      <c r="BY261" s="78"/>
      <c r="BZ261" s="78"/>
      <c r="CA261" s="78"/>
      <c r="CB261" s="78"/>
      <c r="CC261" s="78"/>
      <c r="CD261" s="78"/>
      <c r="CE261" s="78"/>
      <c r="CF261" s="78"/>
      <c r="CG261" s="78"/>
      <c r="CH261" s="78"/>
      <c r="CI261" s="78"/>
      <c r="CJ261" s="78"/>
      <c r="CK261" s="78"/>
      <c r="CL261" s="78"/>
      <c r="CM261" s="78"/>
      <c r="CN261" s="78"/>
      <c r="CO261" s="78"/>
      <c r="CP261" s="78"/>
      <c r="CQ261" s="78"/>
      <c r="CR261" s="78"/>
      <c r="CS261" s="78"/>
      <c r="CT261" s="78"/>
      <c r="CU261" s="78"/>
      <c r="CV261" s="78"/>
      <c r="CW261" s="78"/>
      <c r="CX261" s="78"/>
      <c r="CY261" s="78"/>
      <c r="CZ261" s="78"/>
      <c r="DA261" s="78"/>
      <c r="DB261" s="78"/>
      <c r="DC261" s="78"/>
      <c r="DD261" s="78"/>
      <c r="DE261" s="78"/>
      <c r="DF261" s="78"/>
      <c r="DG261" s="78"/>
      <c r="DH261" s="78"/>
      <c r="DI261" s="78"/>
      <c r="DJ261" s="78"/>
      <c r="DK261" s="78"/>
      <c r="DL261" s="78"/>
      <c r="DM261" s="78"/>
      <c r="DN261" s="78"/>
      <c r="DO261" s="78"/>
      <c r="DP261" s="78"/>
      <c r="DQ261" s="78"/>
      <c r="DR261" s="78"/>
      <c r="DS261" s="78"/>
      <c r="DT261" s="78"/>
      <c r="DU261" s="78"/>
      <c r="DV261" s="78"/>
      <c r="DW261" s="78"/>
      <c r="DX261" s="78"/>
      <c r="DY261" s="78"/>
      <c r="DZ261" s="78"/>
      <c r="EA261" s="78"/>
      <c r="EB261" s="78"/>
      <c r="EC261" s="78"/>
      <c r="ED261" s="78"/>
      <c r="EE261" s="78"/>
      <c r="EF261" s="78"/>
      <c r="EG261" s="78"/>
      <c r="EH261" s="78"/>
      <c r="EI261" s="78"/>
      <c r="EJ261" s="78"/>
    </row>
    <row r="262" spans="1:140" s="113" customFormat="1" x14ac:dyDescent="0.25">
      <c r="A262" s="87"/>
      <c r="B262" s="119">
        <v>259</v>
      </c>
      <c r="C262" s="88" t="s">
        <v>590</v>
      </c>
      <c r="D262" s="88" t="s">
        <v>703</v>
      </c>
      <c r="E262" s="73">
        <v>0</v>
      </c>
      <c r="F262" s="73">
        <v>0.2</v>
      </c>
      <c r="G262" s="73">
        <v>0</v>
      </c>
      <c r="H262" s="74">
        <v>0</v>
      </c>
      <c r="I262" s="74">
        <v>0</v>
      </c>
      <c r="J262" s="74">
        <v>0</v>
      </c>
      <c r="K262" s="75">
        <v>0</v>
      </c>
      <c r="L262" s="74">
        <f t="shared" si="216"/>
        <v>0</v>
      </c>
      <c r="M262" s="74">
        <f t="shared" si="217"/>
        <v>0</v>
      </c>
      <c r="N262" s="74">
        <v>0</v>
      </c>
      <c r="O262" s="74">
        <v>0</v>
      </c>
      <c r="P262" s="74">
        <v>0</v>
      </c>
      <c r="Q262" s="74">
        <v>0</v>
      </c>
      <c r="R262" s="74">
        <v>0</v>
      </c>
      <c r="S262" s="74">
        <v>0</v>
      </c>
      <c r="T262" s="74">
        <v>0</v>
      </c>
      <c r="U262" s="74">
        <v>0</v>
      </c>
      <c r="V262" s="74">
        <v>0</v>
      </c>
      <c r="W262" s="74">
        <v>3.8</v>
      </c>
      <c r="X262" s="74">
        <v>0</v>
      </c>
      <c r="Y262" s="74">
        <v>0</v>
      </c>
      <c r="Z262" s="74">
        <v>0</v>
      </c>
      <c r="AA262" s="74">
        <v>0</v>
      </c>
      <c r="AB262" s="74">
        <v>0</v>
      </c>
      <c r="AC262" s="74">
        <v>0</v>
      </c>
      <c r="AD262" s="74">
        <v>0</v>
      </c>
      <c r="AE262" s="75">
        <v>0</v>
      </c>
      <c r="AF262" s="74">
        <f t="shared" si="218"/>
        <v>0</v>
      </c>
      <c r="AG262" s="74">
        <f t="shared" si="219"/>
        <v>0</v>
      </c>
      <c r="AH262" s="74">
        <f t="shared" si="220"/>
        <v>0</v>
      </c>
      <c r="AI262" s="75">
        <v>0</v>
      </c>
      <c r="AJ262" s="74">
        <f t="shared" si="221"/>
        <v>0</v>
      </c>
      <c r="AK262" s="74">
        <f t="shared" si="222"/>
        <v>0</v>
      </c>
      <c r="AL262" s="74">
        <f t="shared" si="223"/>
        <v>0</v>
      </c>
      <c r="AM262" s="75">
        <v>0</v>
      </c>
      <c r="AN262" s="74">
        <f t="shared" si="224"/>
        <v>0</v>
      </c>
      <c r="AO262" s="74">
        <f t="shared" si="225"/>
        <v>0</v>
      </c>
      <c r="AP262" s="74">
        <f t="shared" si="226"/>
        <v>0</v>
      </c>
      <c r="AQ262" s="75">
        <v>0</v>
      </c>
      <c r="AR262" s="74">
        <f t="shared" si="227"/>
        <v>0</v>
      </c>
      <c r="AS262" s="74">
        <f t="shared" si="228"/>
        <v>0</v>
      </c>
      <c r="AT262" s="74">
        <f t="shared" si="229"/>
        <v>0</v>
      </c>
      <c r="AU262" s="74">
        <v>0</v>
      </c>
      <c r="AV262" s="74">
        <v>0</v>
      </c>
      <c r="AW262" s="74">
        <v>0</v>
      </c>
      <c r="AX262" s="75">
        <v>0</v>
      </c>
      <c r="AY262" s="74">
        <f t="shared" si="230"/>
        <v>0</v>
      </c>
      <c r="AZ262" s="74">
        <f t="shared" si="231"/>
        <v>0</v>
      </c>
      <c r="BA262" s="74">
        <f t="shared" si="232"/>
        <v>0</v>
      </c>
      <c r="BB262" s="74">
        <v>0</v>
      </c>
      <c r="BC262" s="74">
        <f t="shared" si="239"/>
        <v>0</v>
      </c>
      <c r="BD262" s="74">
        <f t="shared" si="240"/>
        <v>0</v>
      </c>
      <c r="BE262" s="74">
        <f t="shared" si="241"/>
        <v>0</v>
      </c>
      <c r="BF262" s="75">
        <v>0.2</v>
      </c>
      <c r="BG262" s="74">
        <f t="shared" si="233"/>
        <v>0</v>
      </c>
      <c r="BH262" s="74">
        <f t="shared" si="234"/>
        <v>0.11000000000000001</v>
      </c>
      <c r="BI262" s="74">
        <f t="shared" si="235"/>
        <v>9.0000000000000011E-2</v>
      </c>
      <c r="BJ262" s="75">
        <v>0</v>
      </c>
      <c r="BK262" s="74">
        <f t="shared" si="236"/>
        <v>0</v>
      </c>
      <c r="BL262" s="74">
        <f t="shared" si="237"/>
        <v>0</v>
      </c>
      <c r="BM262" s="74">
        <f t="shared" si="238"/>
        <v>0</v>
      </c>
      <c r="BN262" s="74">
        <f t="shared" si="242"/>
        <v>0</v>
      </c>
      <c r="BO262" s="74">
        <f t="shared" si="243"/>
        <v>3.9099999999999997</v>
      </c>
      <c r="BP262" s="74">
        <f t="shared" si="244"/>
        <v>0.29000000000000004</v>
      </c>
      <c r="BQ262" s="74">
        <f t="shared" si="245"/>
        <v>4.1999999999999993</v>
      </c>
      <c r="BR262" s="76"/>
      <c r="BS262" s="74">
        <f t="shared" si="246"/>
        <v>4.2</v>
      </c>
      <c r="BT262" s="74">
        <f t="shared" si="247"/>
        <v>0</v>
      </c>
      <c r="BU262" s="74"/>
      <c r="BV262" s="77">
        <f t="shared" si="248"/>
        <v>0</v>
      </c>
      <c r="BW262" s="77">
        <f t="shared" si="249"/>
        <v>0.93095238095238109</v>
      </c>
      <c r="BX262" s="77">
        <f t="shared" si="250"/>
        <v>6.9047619047619066E-2</v>
      </c>
      <c r="BY262" s="78"/>
      <c r="BZ262" s="78"/>
      <c r="CA262" s="78"/>
      <c r="CB262" s="78"/>
      <c r="CC262" s="78"/>
      <c r="CD262" s="78"/>
      <c r="CE262" s="78"/>
      <c r="CF262" s="78"/>
      <c r="CG262" s="78"/>
      <c r="CH262" s="78"/>
      <c r="CI262" s="78"/>
      <c r="CJ262" s="78"/>
      <c r="CK262" s="78"/>
      <c r="CL262" s="78"/>
      <c r="CM262" s="78"/>
      <c r="CN262" s="78"/>
      <c r="CO262" s="78"/>
      <c r="CP262" s="78"/>
      <c r="CQ262" s="78"/>
      <c r="CR262" s="78"/>
      <c r="CS262" s="78"/>
      <c r="CT262" s="78"/>
      <c r="CU262" s="78"/>
      <c r="CV262" s="78"/>
      <c r="CW262" s="78"/>
      <c r="CX262" s="78"/>
      <c r="CY262" s="78"/>
      <c r="CZ262" s="78"/>
      <c r="DA262" s="78"/>
      <c r="DB262" s="78"/>
      <c r="DC262" s="78"/>
      <c r="DD262" s="78"/>
      <c r="DE262" s="78"/>
      <c r="DF262" s="78"/>
      <c r="DG262" s="78"/>
      <c r="DH262" s="78"/>
      <c r="DI262" s="78"/>
      <c r="DJ262" s="78"/>
      <c r="DK262" s="78"/>
      <c r="DL262" s="78"/>
      <c r="DM262" s="78"/>
      <c r="DN262" s="78"/>
      <c r="DO262" s="78"/>
      <c r="DP262" s="78"/>
      <c r="DQ262" s="78"/>
      <c r="DR262" s="78"/>
      <c r="DS262" s="78"/>
      <c r="DT262" s="78"/>
      <c r="DU262" s="78"/>
      <c r="DV262" s="78"/>
      <c r="DW262" s="78"/>
      <c r="DX262" s="78"/>
      <c r="DY262" s="78"/>
      <c r="DZ262" s="78"/>
      <c r="EA262" s="78"/>
      <c r="EB262" s="78"/>
      <c r="EC262" s="78"/>
      <c r="ED262" s="78"/>
      <c r="EE262" s="78"/>
      <c r="EF262" s="78"/>
      <c r="EG262" s="78"/>
      <c r="EH262" s="78"/>
      <c r="EI262" s="78"/>
      <c r="EJ262" s="78"/>
    </row>
    <row r="263" spans="1:140" x14ac:dyDescent="0.25">
      <c r="A263" s="87"/>
      <c r="B263" s="89">
        <v>260</v>
      </c>
      <c r="C263" s="90" t="s">
        <v>403</v>
      </c>
      <c r="D263" s="90" t="s">
        <v>114</v>
      </c>
      <c r="E263" s="91">
        <v>0</v>
      </c>
      <c r="F263" s="91">
        <v>0.32</v>
      </c>
      <c r="G263" s="91">
        <v>0</v>
      </c>
      <c r="H263" s="92">
        <v>0</v>
      </c>
      <c r="I263" s="92">
        <v>0</v>
      </c>
      <c r="J263" s="92">
        <v>0</v>
      </c>
      <c r="K263" s="93">
        <v>0</v>
      </c>
      <c r="L263" s="92">
        <f t="shared" si="216"/>
        <v>0</v>
      </c>
      <c r="M263" s="92">
        <f t="shared" si="217"/>
        <v>0</v>
      </c>
      <c r="N263" s="92">
        <v>0</v>
      </c>
      <c r="O263" s="92">
        <v>0</v>
      </c>
      <c r="P263" s="92">
        <v>0</v>
      </c>
      <c r="Q263" s="92">
        <v>31.04</v>
      </c>
      <c r="R263" s="92">
        <v>0</v>
      </c>
      <c r="S263" s="92">
        <v>127</v>
      </c>
      <c r="T263" s="92">
        <v>0</v>
      </c>
      <c r="U263" s="92">
        <v>0</v>
      </c>
      <c r="V263" s="92">
        <v>0</v>
      </c>
      <c r="W263" s="92">
        <v>0</v>
      </c>
      <c r="X263" s="92">
        <v>0</v>
      </c>
      <c r="Y263" s="92">
        <v>0</v>
      </c>
      <c r="Z263" s="92">
        <v>0</v>
      </c>
      <c r="AA263" s="92">
        <v>0</v>
      </c>
      <c r="AB263" s="92">
        <v>0</v>
      </c>
      <c r="AC263" s="92">
        <v>0</v>
      </c>
      <c r="AD263" s="92">
        <v>0</v>
      </c>
      <c r="AE263" s="93">
        <v>29.48</v>
      </c>
      <c r="AF263" s="92">
        <f t="shared" si="218"/>
        <v>0</v>
      </c>
      <c r="AG263" s="92">
        <f t="shared" si="219"/>
        <v>0</v>
      </c>
      <c r="AH263" s="92">
        <f t="shared" si="220"/>
        <v>29.48</v>
      </c>
      <c r="AI263" s="93">
        <v>0</v>
      </c>
      <c r="AJ263" s="92">
        <f t="shared" si="221"/>
        <v>0</v>
      </c>
      <c r="AK263" s="92">
        <f t="shared" si="222"/>
        <v>0</v>
      </c>
      <c r="AL263" s="92">
        <f t="shared" si="223"/>
        <v>0</v>
      </c>
      <c r="AM263" s="93">
        <v>1.24</v>
      </c>
      <c r="AN263" s="92">
        <f t="shared" si="224"/>
        <v>0</v>
      </c>
      <c r="AO263" s="92">
        <f t="shared" si="225"/>
        <v>0.68200000000000005</v>
      </c>
      <c r="AP263" s="92">
        <f t="shared" si="226"/>
        <v>0.55800000000000005</v>
      </c>
      <c r="AQ263" s="93">
        <v>0</v>
      </c>
      <c r="AR263" s="92">
        <f t="shared" si="227"/>
        <v>0</v>
      </c>
      <c r="AS263" s="92">
        <f t="shared" si="228"/>
        <v>0</v>
      </c>
      <c r="AT263" s="92">
        <f t="shared" si="229"/>
        <v>0</v>
      </c>
      <c r="AU263" s="92">
        <v>0</v>
      </c>
      <c r="AV263" s="92">
        <v>0</v>
      </c>
      <c r="AW263" s="92">
        <v>0</v>
      </c>
      <c r="AX263" s="93">
        <v>0</v>
      </c>
      <c r="AY263" s="92">
        <f t="shared" si="230"/>
        <v>0</v>
      </c>
      <c r="AZ263" s="92">
        <f t="shared" si="231"/>
        <v>0</v>
      </c>
      <c r="BA263" s="92">
        <f t="shared" si="232"/>
        <v>0</v>
      </c>
      <c r="BB263" s="92">
        <v>0</v>
      </c>
      <c r="BC263" s="74">
        <f t="shared" si="239"/>
        <v>0</v>
      </c>
      <c r="BD263" s="74">
        <f t="shared" si="240"/>
        <v>0</v>
      </c>
      <c r="BE263" s="74">
        <f t="shared" si="241"/>
        <v>0</v>
      </c>
      <c r="BF263" s="93">
        <v>3.34</v>
      </c>
      <c r="BG263" s="92">
        <f t="shared" si="233"/>
        <v>0</v>
      </c>
      <c r="BH263" s="92">
        <f t="shared" si="234"/>
        <v>1.837</v>
      </c>
      <c r="BI263" s="92">
        <f t="shared" si="235"/>
        <v>1.5029999999999999</v>
      </c>
      <c r="BJ263" s="93">
        <v>0.94188119144865423</v>
      </c>
      <c r="BK263" s="92">
        <f t="shared" si="236"/>
        <v>0</v>
      </c>
      <c r="BL263" s="92">
        <f t="shared" si="237"/>
        <v>0.51803465529675985</v>
      </c>
      <c r="BM263" s="92">
        <f t="shared" si="238"/>
        <v>0.42384653615189444</v>
      </c>
      <c r="BN263" s="74">
        <f t="shared" si="242"/>
        <v>0</v>
      </c>
      <c r="BO263" s="74">
        <f t="shared" si="243"/>
        <v>161.07703465529673</v>
      </c>
      <c r="BP263" s="74">
        <f t="shared" si="244"/>
        <v>32.284846536151896</v>
      </c>
      <c r="BQ263" s="92">
        <f t="shared" si="245"/>
        <v>193.36188119144862</v>
      </c>
      <c r="BR263" s="94"/>
      <c r="BS263" s="92">
        <f t="shared" si="246"/>
        <v>193.36188119144865</v>
      </c>
      <c r="BT263" s="92">
        <f t="shared" si="247"/>
        <v>0</v>
      </c>
      <c r="BU263" s="92"/>
      <c r="BV263" s="95">
        <f t="shared" si="248"/>
        <v>0</v>
      </c>
      <c r="BW263" s="95">
        <f t="shared" si="249"/>
        <v>0.8330340688804817</v>
      </c>
      <c r="BX263" s="95">
        <f t="shared" si="250"/>
        <v>0.16696593111951832</v>
      </c>
      <c r="BY263" s="78"/>
      <c r="BZ263" s="78"/>
      <c r="CA263" s="78"/>
      <c r="CB263" s="78"/>
      <c r="CC263" s="78"/>
      <c r="CD263" s="78"/>
      <c r="CE263" s="78"/>
      <c r="CF263" s="78"/>
      <c r="CG263" s="78"/>
      <c r="CH263" s="78"/>
      <c r="CI263" s="78"/>
      <c r="CJ263" s="78"/>
      <c r="CK263" s="78"/>
      <c r="CL263" s="78"/>
      <c r="CM263" s="78"/>
      <c r="CN263" s="78"/>
      <c r="CO263" s="78"/>
      <c r="CP263" s="78"/>
      <c r="CQ263" s="78"/>
      <c r="CR263" s="78"/>
      <c r="CS263" s="78"/>
      <c r="CT263" s="78"/>
      <c r="CU263" s="78"/>
      <c r="CV263" s="78"/>
      <c r="CW263" s="78"/>
      <c r="CX263" s="78"/>
      <c r="CY263" s="78"/>
      <c r="CZ263" s="78"/>
      <c r="DA263" s="78"/>
      <c r="DB263" s="78"/>
      <c r="DC263" s="78"/>
      <c r="DD263" s="78"/>
      <c r="DE263" s="78"/>
      <c r="DF263" s="78"/>
      <c r="DG263" s="78"/>
      <c r="DH263" s="78"/>
      <c r="DI263" s="78"/>
      <c r="DJ263" s="78"/>
      <c r="DK263" s="78"/>
      <c r="DL263" s="78"/>
      <c r="DM263" s="78"/>
      <c r="DN263" s="78"/>
      <c r="DO263" s="78"/>
      <c r="DP263" s="78"/>
      <c r="DQ263" s="78"/>
      <c r="DR263" s="78"/>
      <c r="DS263" s="78"/>
      <c r="DT263" s="78"/>
      <c r="DU263" s="78"/>
      <c r="DV263" s="78"/>
      <c r="DW263" s="78"/>
      <c r="DX263" s="78"/>
      <c r="DY263" s="78"/>
      <c r="DZ263" s="78"/>
      <c r="EA263" s="78"/>
      <c r="EB263" s="78"/>
      <c r="EC263" s="78"/>
      <c r="ED263" s="78"/>
      <c r="EE263" s="78"/>
      <c r="EF263" s="78"/>
      <c r="EG263" s="78"/>
      <c r="EH263" s="78"/>
      <c r="EI263" s="78"/>
      <c r="EJ263" s="78"/>
    </row>
    <row r="264" spans="1:140" x14ac:dyDescent="0.25">
      <c r="A264" s="87"/>
      <c r="B264" s="119">
        <v>261</v>
      </c>
      <c r="C264" s="88" t="s">
        <v>368</v>
      </c>
      <c r="D264" s="88" t="s">
        <v>189</v>
      </c>
      <c r="E264" s="73">
        <v>0</v>
      </c>
      <c r="F264" s="73">
        <v>1.1599999999999999</v>
      </c>
      <c r="G264" s="73">
        <v>0</v>
      </c>
      <c r="H264" s="74">
        <v>0</v>
      </c>
      <c r="I264" s="74">
        <v>0</v>
      </c>
      <c r="J264" s="74">
        <v>0</v>
      </c>
      <c r="K264" s="75">
        <v>0</v>
      </c>
      <c r="L264" s="74">
        <f t="shared" si="216"/>
        <v>0</v>
      </c>
      <c r="M264" s="74">
        <f t="shared" si="217"/>
        <v>0</v>
      </c>
      <c r="N264" s="74">
        <v>0</v>
      </c>
      <c r="O264" s="74">
        <v>0</v>
      </c>
      <c r="P264" s="74">
        <v>0</v>
      </c>
      <c r="Q264" s="74">
        <v>0</v>
      </c>
      <c r="R264" s="74">
        <v>0</v>
      </c>
      <c r="S264" s="74">
        <v>0</v>
      </c>
      <c r="T264" s="74">
        <v>0</v>
      </c>
      <c r="U264" s="74">
        <v>0</v>
      </c>
      <c r="V264" s="74">
        <v>0</v>
      </c>
      <c r="W264" s="74">
        <v>8.68</v>
      </c>
      <c r="X264" s="74">
        <v>0</v>
      </c>
      <c r="Y264" s="74">
        <v>0</v>
      </c>
      <c r="Z264" s="74">
        <v>0</v>
      </c>
      <c r="AA264" s="74">
        <v>0</v>
      </c>
      <c r="AB264" s="74">
        <v>0</v>
      </c>
      <c r="AC264" s="74">
        <v>0</v>
      </c>
      <c r="AD264" s="74">
        <v>0</v>
      </c>
      <c r="AE264" s="75">
        <v>0</v>
      </c>
      <c r="AF264" s="74">
        <f t="shared" si="218"/>
        <v>0</v>
      </c>
      <c r="AG264" s="74">
        <f t="shared" si="219"/>
        <v>0</v>
      </c>
      <c r="AH264" s="74">
        <f t="shared" si="220"/>
        <v>0</v>
      </c>
      <c r="AI264" s="75">
        <v>0</v>
      </c>
      <c r="AJ264" s="74">
        <f t="shared" si="221"/>
        <v>0</v>
      </c>
      <c r="AK264" s="74">
        <f t="shared" si="222"/>
        <v>0</v>
      </c>
      <c r="AL264" s="74">
        <f t="shared" si="223"/>
        <v>0</v>
      </c>
      <c r="AM264" s="75">
        <v>0</v>
      </c>
      <c r="AN264" s="74">
        <f t="shared" si="224"/>
        <v>0</v>
      </c>
      <c r="AO264" s="74">
        <f t="shared" si="225"/>
        <v>0</v>
      </c>
      <c r="AP264" s="74">
        <f t="shared" si="226"/>
        <v>0</v>
      </c>
      <c r="AQ264" s="75">
        <v>7.48</v>
      </c>
      <c r="AR264" s="74">
        <f t="shared" si="227"/>
        <v>3.74</v>
      </c>
      <c r="AS264" s="74">
        <f t="shared" si="228"/>
        <v>1.87</v>
      </c>
      <c r="AT264" s="74">
        <f t="shared" si="229"/>
        <v>1.87</v>
      </c>
      <c r="AU264" s="74">
        <v>0</v>
      </c>
      <c r="AV264" s="74">
        <v>0</v>
      </c>
      <c r="AW264" s="74">
        <v>0</v>
      </c>
      <c r="AX264" s="75">
        <v>0</v>
      </c>
      <c r="AY264" s="74">
        <f t="shared" si="230"/>
        <v>0</v>
      </c>
      <c r="AZ264" s="74">
        <f t="shared" si="231"/>
        <v>0</v>
      </c>
      <c r="BA264" s="74">
        <f t="shared" si="232"/>
        <v>0</v>
      </c>
      <c r="BB264" s="74">
        <v>0</v>
      </c>
      <c r="BC264" s="74">
        <f t="shared" si="239"/>
        <v>0</v>
      </c>
      <c r="BD264" s="74">
        <f t="shared" si="240"/>
        <v>0</v>
      </c>
      <c r="BE264" s="74">
        <f t="shared" si="241"/>
        <v>0</v>
      </c>
      <c r="BF264" s="75">
        <v>0.13</v>
      </c>
      <c r="BG264" s="74">
        <f t="shared" si="233"/>
        <v>0</v>
      </c>
      <c r="BH264" s="74">
        <f t="shared" si="234"/>
        <v>7.1500000000000008E-2</v>
      </c>
      <c r="BI264" s="74">
        <f t="shared" si="235"/>
        <v>5.8500000000000003E-2</v>
      </c>
      <c r="BJ264" s="75">
        <v>0</v>
      </c>
      <c r="BK264" s="74">
        <f t="shared" si="236"/>
        <v>0</v>
      </c>
      <c r="BL264" s="74">
        <f t="shared" si="237"/>
        <v>0</v>
      </c>
      <c r="BM264" s="74">
        <f t="shared" si="238"/>
        <v>0</v>
      </c>
      <c r="BN264" s="74">
        <f t="shared" si="242"/>
        <v>3.74</v>
      </c>
      <c r="BO264" s="74">
        <f t="shared" si="243"/>
        <v>10.621500000000001</v>
      </c>
      <c r="BP264" s="74">
        <f t="shared" si="244"/>
        <v>3.0885000000000002</v>
      </c>
      <c r="BQ264" s="74">
        <f t="shared" si="245"/>
        <v>17.450000000000003</v>
      </c>
      <c r="BS264" s="74">
        <f t="shared" si="246"/>
        <v>17.45</v>
      </c>
      <c r="BT264" s="74">
        <f t="shared" si="247"/>
        <v>0</v>
      </c>
      <c r="BU264" s="74"/>
      <c r="BV264" s="77">
        <f t="shared" si="248"/>
        <v>0.2143266475644699</v>
      </c>
      <c r="BW264" s="77">
        <f t="shared" si="249"/>
        <v>0.60868194842406875</v>
      </c>
      <c r="BX264" s="77">
        <f t="shared" si="250"/>
        <v>0.1769914040114613</v>
      </c>
      <c r="BY264" s="78"/>
      <c r="BZ264" s="78"/>
      <c r="CA264" s="78"/>
      <c r="CB264" s="78"/>
      <c r="CC264" s="78"/>
      <c r="CD264" s="78"/>
      <c r="CE264" s="78"/>
      <c r="CF264" s="78"/>
      <c r="CG264" s="78"/>
      <c r="CH264" s="78"/>
      <c r="CI264" s="78"/>
      <c r="CJ264" s="78"/>
      <c r="CK264" s="78"/>
      <c r="CL264" s="78"/>
      <c r="CM264" s="78"/>
      <c r="CN264" s="78"/>
      <c r="CO264" s="78"/>
      <c r="CP264" s="78"/>
      <c r="CQ264" s="78"/>
      <c r="CR264" s="78"/>
      <c r="CS264" s="78"/>
      <c r="CT264" s="78"/>
      <c r="CU264" s="78"/>
      <c r="CV264" s="78"/>
      <c r="CW264" s="78"/>
      <c r="CX264" s="78"/>
      <c r="CY264" s="78"/>
      <c r="CZ264" s="78"/>
      <c r="DA264" s="78"/>
      <c r="DB264" s="78"/>
      <c r="DC264" s="78"/>
      <c r="DD264" s="78"/>
      <c r="DE264" s="78"/>
      <c r="DF264" s="78"/>
      <c r="DG264" s="78"/>
      <c r="DH264" s="78"/>
      <c r="DI264" s="78"/>
      <c r="DJ264" s="78"/>
      <c r="DK264" s="78"/>
      <c r="DL264" s="78"/>
      <c r="DM264" s="78"/>
      <c r="DN264" s="78"/>
      <c r="DO264" s="78"/>
      <c r="DP264" s="78"/>
      <c r="DQ264" s="78"/>
      <c r="DR264" s="78"/>
      <c r="DS264" s="78"/>
      <c r="DT264" s="78"/>
      <c r="DU264" s="78"/>
      <c r="DV264" s="78"/>
      <c r="DW264" s="78"/>
      <c r="DX264" s="78"/>
      <c r="DY264" s="78"/>
      <c r="DZ264" s="78"/>
      <c r="EA264" s="78"/>
      <c r="EB264" s="78"/>
      <c r="EC264" s="78"/>
      <c r="ED264" s="78"/>
      <c r="EE264" s="78"/>
      <c r="EF264" s="78"/>
      <c r="EG264" s="78"/>
      <c r="EH264" s="78"/>
      <c r="EI264" s="78"/>
      <c r="EJ264" s="78"/>
    </row>
    <row r="265" spans="1:140" x14ac:dyDescent="0.25">
      <c r="A265" s="87"/>
      <c r="B265" s="119">
        <v>262</v>
      </c>
      <c r="C265" s="88" t="s">
        <v>653</v>
      </c>
      <c r="D265" s="88" t="s">
        <v>190</v>
      </c>
      <c r="E265" s="73">
        <v>0</v>
      </c>
      <c r="F265" s="73">
        <v>9.1529411764705895</v>
      </c>
      <c r="G265" s="73">
        <v>0</v>
      </c>
      <c r="H265" s="74">
        <v>0</v>
      </c>
      <c r="I265" s="74">
        <v>0</v>
      </c>
      <c r="J265" s="74">
        <v>0</v>
      </c>
      <c r="K265" s="75">
        <v>0</v>
      </c>
      <c r="L265" s="74">
        <f t="shared" si="216"/>
        <v>0</v>
      </c>
      <c r="M265" s="74">
        <f t="shared" si="217"/>
        <v>0</v>
      </c>
      <c r="N265" s="74">
        <v>0</v>
      </c>
      <c r="O265" s="74">
        <v>0</v>
      </c>
      <c r="P265" s="74">
        <v>0</v>
      </c>
      <c r="Q265" s="74">
        <v>0</v>
      </c>
      <c r="R265" s="74">
        <v>0</v>
      </c>
      <c r="S265" s="74">
        <v>0</v>
      </c>
      <c r="T265" s="74">
        <v>0</v>
      </c>
      <c r="U265" s="74">
        <v>0</v>
      </c>
      <c r="V265" s="74">
        <v>0</v>
      </c>
      <c r="W265" s="74">
        <v>0</v>
      </c>
      <c r="X265" s="74">
        <v>0</v>
      </c>
      <c r="Y265" s="74">
        <v>0</v>
      </c>
      <c r="Z265" s="74">
        <v>117.64705882352942</v>
      </c>
      <c r="AA265" s="74">
        <v>0</v>
      </c>
      <c r="AB265" s="74">
        <v>0</v>
      </c>
      <c r="AC265" s="74">
        <v>0</v>
      </c>
      <c r="AD265" s="74">
        <v>0</v>
      </c>
      <c r="AE265" s="75">
        <v>0</v>
      </c>
      <c r="AF265" s="74">
        <f t="shared" si="218"/>
        <v>0</v>
      </c>
      <c r="AG265" s="74">
        <f t="shared" si="219"/>
        <v>0</v>
      </c>
      <c r="AH265" s="74">
        <f t="shared" si="220"/>
        <v>0</v>
      </c>
      <c r="AI265" s="75">
        <v>0</v>
      </c>
      <c r="AJ265" s="74">
        <f t="shared" si="221"/>
        <v>0</v>
      </c>
      <c r="AK265" s="74">
        <f t="shared" si="222"/>
        <v>0</v>
      </c>
      <c r="AL265" s="74">
        <f t="shared" si="223"/>
        <v>0</v>
      </c>
      <c r="AM265" s="75">
        <v>0</v>
      </c>
      <c r="AN265" s="74">
        <f t="shared" si="224"/>
        <v>0</v>
      </c>
      <c r="AO265" s="74">
        <f t="shared" si="225"/>
        <v>0</v>
      </c>
      <c r="AP265" s="74">
        <f t="shared" si="226"/>
        <v>0</v>
      </c>
      <c r="AQ265" s="75">
        <v>0</v>
      </c>
      <c r="AR265" s="74">
        <f t="shared" si="227"/>
        <v>0</v>
      </c>
      <c r="AS265" s="74">
        <f t="shared" si="228"/>
        <v>0</v>
      </c>
      <c r="AT265" s="74">
        <f t="shared" si="229"/>
        <v>0</v>
      </c>
      <c r="AU265" s="74">
        <v>0</v>
      </c>
      <c r="AV265" s="74">
        <v>0</v>
      </c>
      <c r="AW265" s="74">
        <v>0</v>
      </c>
      <c r="AX265" s="75">
        <v>0</v>
      </c>
      <c r="AY265" s="74">
        <f t="shared" si="230"/>
        <v>0</v>
      </c>
      <c r="AZ265" s="74">
        <f t="shared" si="231"/>
        <v>0</v>
      </c>
      <c r="BA265" s="74">
        <f t="shared" si="232"/>
        <v>0</v>
      </c>
      <c r="BB265" s="74">
        <v>0</v>
      </c>
      <c r="BC265" s="74">
        <f t="shared" si="239"/>
        <v>0</v>
      </c>
      <c r="BD265" s="74">
        <f t="shared" si="240"/>
        <v>0</v>
      </c>
      <c r="BE265" s="74">
        <f t="shared" si="241"/>
        <v>0</v>
      </c>
      <c r="BF265" s="75">
        <v>2.79</v>
      </c>
      <c r="BG265" s="74">
        <f t="shared" si="233"/>
        <v>0</v>
      </c>
      <c r="BH265" s="74">
        <f t="shared" si="234"/>
        <v>1.5345000000000002</v>
      </c>
      <c r="BI265" s="74">
        <f t="shared" si="235"/>
        <v>1.2555000000000001</v>
      </c>
      <c r="BJ265" s="75">
        <v>0</v>
      </c>
      <c r="BK265" s="74">
        <f t="shared" si="236"/>
        <v>0</v>
      </c>
      <c r="BL265" s="74">
        <f t="shared" si="237"/>
        <v>0</v>
      </c>
      <c r="BM265" s="74">
        <f t="shared" si="238"/>
        <v>0</v>
      </c>
      <c r="BN265" s="74">
        <f t="shared" si="242"/>
        <v>0</v>
      </c>
      <c r="BO265" s="74">
        <f t="shared" si="243"/>
        <v>119.18155882352941</v>
      </c>
      <c r="BP265" s="74">
        <f t="shared" si="244"/>
        <v>10.408441176470589</v>
      </c>
      <c r="BQ265" s="74">
        <f t="shared" si="245"/>
        <v>129.59</v>
      </c>
      <c r="BS265" s="74">
        <f t="shared" si="246"/>
        <v>129.59</v>
      </c>
      <c r="BT265" s="74">
        <f t="shared" si="247"/>
        <v>0</v>
      </c>
      <c r="BU265" s="74"/>
      <c r="BV265" s="77">
        <f t="shared" si="248"/>
        <v>0</v>
      </c>
      <c r="BW265" s="77">
        <f t="shared" si="249"/>
        <v>0.91968175648992523</v>
      </c>
      <c r="BX265" s="77">
        <f t="shared" si="250"/>
        <v>8.0318243510074772E-2</v>
      </c>
      <c r="BY265" s="78"/>
      <c r="BZ265" s="78"/>
      <c r="CA265" s="78"/>
      <c r="CB265" s="78"/>
      <c r="CC265" s="78"/>
      <c r="CD265" s="78"/>
      <c r="CE265" s="78"/>
      <c r="CF265" s="78"/>
      <c r="CG265" s="78"/>
      <c r="CH265" s="78"/>
      <c r="CI265" s="78"/>
      <c r="CJ265" s="78"/>
      <c r="CK265" s="78"/>
      <c r="CL265" s="78"/>
      <c r="CM265" s="78"/>
      <c r="CN265" s="78"/>
      <c r="CO265" s="78"/>
      <c r="CP265" s="78"/>
      <c r="CQ265" s="78"/>
      <c r="CR265" s="78"/>
      <c r="CS265" s="78"/>
      <c r="CT265" s="78"/>
      <c r="CU265" s="78"/>
      <c r="CV265" s="78"/>
      <c r="CW265" s="78"/>
      <c r="CX265" s="78"/>
      <c r="CY265" s="78"/>
      <c r="CZ265" s="78"/>
      <c r="DA265" s="78"/>
      <c r="DB265" s="78"/>
      <c r="DC265" s="78"/>
      <c r="DD265" s="78"/>
      <c r="DE265" s="78"/>
      <c r="DF265" s="78"/>
      <c r="DG265" s="78"/>
      <c r="DH265" s="78"/>
      <c r="DI265" s="78"/>
      <c r="DJ265" s="78"/>
      <c r="DK265" s="78"/>
      <c r="DL265" s="78"/>
      <c r="DM265" s="78"/>
      <c r="DN265" s="78"/>
      <c r="DO265" s="78"/>
      <c r="DP265" s="78"/>
      <c r="DQ265" s="78"/>
      <c r="DR265" s="78"/>
      <c r="DS265" s="78"/>
      <c r="DT265" s="78"/>
      <c r="DU265" s="78"/>
      <c r="DV265" s="78"/>
      <c r="DW265" s="78"/>
      <c r="DX265" s="78"/>
      <c r="DY265" s="78"/>
      <c r="DZ265" s="78"/>
      <c r="EA265" s="78"/>
      <c r="EB265" s="78"/>
      <c r="EC265" s="78"/>
      <c r="ED265" s="78"/>
      <c r="EE265" s="78"/>
      <c r="EF265" s="78"/>
      <c r="EG265" s="78"/>
      <c r="EH265" s="78"/>
      <c r="EI265" s="78"/>
      <c r="EJ265" s="78"/>
    </row>
    <row r="266" spans="1:140" x14ac:dyDescent="0.25">
      <c r="A266" s="87"/>
      <c r="B266" s="119">
        <v>263</v>
      </c>
      <c r="C266" s="88" t="s">
        <v>629</v>
      </c>
      <c r="D266" s="88" t="s">
        <v>191</v>
      </c>
      <c r="E266" s="73">
        <v>0</v>
      </c>
      <c r="F266" s="73">
        <v>0</v>
      </c>
      <c r="G266" s="73">
        <v>0</v>
      </c>
      <c r="H266" s="74">
        <v>0</v>
      </c>
      <c r="I266" s="74">
        <v>0</v>
      </c>
      <c r="J266" s="74">
        <v>0</v>
      </c>
      <c r="K266" s="75">
        <v>0</v>
      </c>
      <c r="L266" s="74">
        <f t="shared" si="216"/>
        <v>0</v>
      </c>
      <c r="M266" s="74">
        <f t="shared" si="217"/>
        <v>0</v>
      </c>
      <c r="N266" s="74">
        <v>0</v>
      </c>
      <c r="O266" s="74">
        <v>0</v>
      </c>
      <c r="P266" s="74">
        <v>0</v>
      </c>
      <c r="Q266" s="74">
        <v>0</v>
      </c>
      <c r="R266" s="74">
        <v>0</v>
      </c>
      <c r="S266" s="74">
        <v>0</v>
      </c>
      <c r="T266" s="74">
        <v>0</v>
      </c>
      <c r="U266" s="74">
        <v>0</v>
      </c>
      <c r="V266" s="74">
        <v>0</v>
      </c>
      <c r="W266" s="74">
        <v>0</v>
      </c>
      <c r="X266" s="74">
        <v>0</v>
      </c>
      <c r="Y266" s="74">
        <v>0</v>
      </c>
      <c r="Z266" s="74">
        <v>0</v>
      </c>
      <c r="AA266" s="74">
        <v>0</v>
      </c>
      <c r="AB266" s="74">
        <v>0</v>
      </c>
      <c r="AC266" s="74">
        <v>0</v>
      </c>
      <c r="AD266" s="74">
        <v>0</v>
      </c>
      <c r="AE266" s="75">
        <v>0</v>
      </c>
      <c r="AF266" s="74">
        <f t="shared" si="218"/>
        <v>0</v>
      </c>
      <c r="AG266" s="74">
        <f t="shared" si="219"/>
        <v>0</v>
      </c>
      <c r="AH266" s="74">
        <f t="shared" si="220"/>
        <v>0</v>
      </c>
      <c r="AI266" s="75">
        <v>0</v>
      </c>
      <c r="AJ266" s="74">
        <f t="shared" si="221"/>
        <v>0</v>
      </c>
      <c r="AK266" s="74">
        <f t="shared" si="222"/>
        <v>0</v>
      </c>
      <c r="AL266" s="74">
        <f t="shared" si="223"/>
        <v>0</v>
      </c>
      <c r="AM266" s="75">
        <v>0</v>
      </c>
      <c r="AN266" s="74">
        <f t="shared" si="224"/>
        <v>0</v>
      </c>
      <c r="AO266" s="74">
        <f t="shared" si="225"/>
        <v>0</v>
      </c>
      <c r="AP266" s="74">
        <f t="shared" si="226"/>
        <v>0</v>
      </c>
      <c r="AQ266" s="75">
        <v>0</v>
      </c>
      <c r="AR266" s="74">
        <f t="shared" si="227"/>
        <v>0</v>
      </c>
      <c r="AS266" s="74">
        <f t="shared" si="228"/>
        <v>0</v>
      </c>
      <c r="AT266" s="74">
        <f t="shared" si="229"/>
        <v>0</v>
      </c>
      <c r="AU266" s="74">
        <v>0</v>
      </c>
      <c r="AV266" s="74">
        <v>0</v>
      </c>
      <c r="AW266" s="74">
        <v>0</v>
      </c>
      <c r="AX266" s="75">
        <v>0</v>
      </c>
      <c r="AY266" s="74">
        <f t="shared" si="230"/>
        <v>0</v>
      </c>
      <c r="AZ266" s="74">
        <f t="shared" si="231"/>
        <v>0</v>
      </c>
      <c r="BA266" s="74">
        <f t="shared" si="232"/>
        <v>0</v>
      </c>
      <c r="BB266" s="74">
        <v>805</v>
      </c>
      <c r="BC266" s="74">
        <f t="shared" si="239"/>
        <v>0</v>
      </c>
      <c r="BD266" s="74">
        <f t="shared" si="240"/>
        <v>0</v>
      </c>
      <c r="BE266" s="74">
        <f t="shared" si="241"/>
        <v>805</v>
      </c>
      <c r="BF266" s="75">
        <v>23.07</v>
      </c>
      <c r="BG266" s="74">
        <f t="shared" si="233"/>
        <v>0</v>
      </c>
      <c r="BH266" s="74">
        <f t="shared" si="234"/>
        <v>12.688500000000001</v>
      </c>
      <c r="BI266" s="74">
        <f t="shared" si="235"/>
        <v>10.381500000000001</v>
      </c>
      <c r="BJ266" s="75">
        <v>0</v>
      </c>
      <c r="BK266" s="74">
        <f t="shared" si="236"/>
        <v>0</v>
      </c>
      <c r="BL266" s="74">
        <f t="shared" si="237"/>
        <v>0</v>
      </c>
      <c r="BM266" s="74">
        <f t="shared" si="238"/>
        <v>0</v>
      </c>
      <c r="BN266" s="74">
        <f t="shared" si="242"/>
        <v>0</v>
      </c>
      <c r="BO266" s="74">
        <f t="shared" si="243"/>
        <v>12.688500000000001</v>
      </c>
      <c r="BP266" s="74">
        <f t="shared" si="244"/>
        <v>815.38149999999996</v>
      </c>
      <c r="BQ266" s="74">
        <f t="shared" si="245"/>
        <v>828.06999999999994</v>
      </c>
      <c r="BS266" s="74">
        <f t="shared" si="246"/>
        <v>828.07</v>
      </c>
      <c r="BT266" s="74">
        <f t="shared" si="247"/>
        <v>0</v>
      </c>
      <c r="BU266" s="74"/>
      <c r="BV266" s="77">
        <f t="shared" si="248"/>
        <v>0</v>
      </c>
      <c r="BW266" s="77">
        <f t="shared" si="249"/>
        <v>1.5322979941309312E-2</v>
      </c>
      <c r="BX266" s="77">
        <f t="shared" si="250"/>
        <v>0.98467702005869073</v>
      </c>
      <c r="BY266" s="78"/>
      <c r="BZ266" s="78"/>
      <c r="CA266" s="78"/>
      <c r="CB266" s="78"/>
      <c r="CC266" s="78"/>
      <c r="CD266" s="78"/>
      <c r="CE266" s="78"/>
      <c r="CF266" s="78"/>
      <c r="CG266" s="78"/>
      <c r="CH266" s="78"/>
      <c r="CI266" s="78"/>
      <c r="CJ266" s="78"/>
      <c r="CK266" s="78"/>
      <c r="CL266" s="78"/>
      <c r="CM266" s="78"/>
      <c r="CN266" s="78"/>
      <c r="CO266" s="78"/>
      <c r="CP266" s="78"/>
      <c r="CQ266" s="78"/>
      <c r="CR266" s="78"/>
      <c r="CS266" s="78"/>
      <c r="CT266" s="78"/>
      <c r="CU266" s="78"/>
      <c r="CV266" s="78"/>
      <c r="CW266" s="78"/>
      <c r="CX266" s="78"/>
      <c r="CY266" s="78"/>
      <c r="CZ266" s="78"/>
      <c r="DA266" s="78"/>
      <c r="DB266" s="78"/>
      <c r="DC266" s="78"/>
      <c r="DD266" s="78"/>
      <c r="DE266" s="78"/>
      <c r="DF266" s="78"/>
      <c r="DG266" s="78"/>
      <c r="DH266" s="78"/>
      <c r="DI266" s="78"/>
      <c r="DJ266" s="78"/>
      <c r="DK266" s="78"/>
      <c r="DL266" s="78"/>
      <c r="DM266" s="78"/>
      <c r="DN266" s="78"/>
      <c r="DO266" s="78"/>
      <c r="DP266" s="78"/>
      <c r="DQ266" s="78"/>
      <c r="DR266" s="78"/>
      <c r="DS266" s="78"/>
      <c r="DT266" s="78"/>
      <c r="DU266" s="78"/>
      <c r="DV266" s="78"/>
      <c r="DW266" s="78"/>
      <c r="DX266" s="78"/>
      <c r="DY266" s="78"/>
      <c r="DZ266" s="78"/>
      <c r="EA266" s="78"/>
      <c r="EB266" s="78"/>
      <c r="EC266" s="78"/>
      <c r="ED266" s="78"/>
      <c r="EE266" s="78"/>
      <c r="EF266" s="78"/>
      <c r="EG266" s="78"/>
      <c r="EH266" s="78"/>
      <c r="EI266" s="78"/>
      <c r="EJ266" s="78"/>
    </row>
    <row r="267" spans="1:140" x14ac:dyDescent="0.25">
      <c r="A267" s="87"/>
      <c r="B267" s="89">
        <v>264</v>
      </c>
      <c r="C267" s="90" t="s">
        <v>585</v>
      </c>
      <c r="D267" s="90" t="s">
        <v>192</v>
      </c>
      <c r="E267" s="91">
        <v>0</v>
      </c>
      <c r="F267" s="91">
        <v>0</v>
      </c>
      <c r="G267" s="91">
        <v>0</v>
      </c>
      <c r="H267" s="92">
        <v>25.49</v>
      </c>
      <c r="I267" s="92">
        <v>0</v>
      </c>
      <c r="J267" s="92">
        <v>0</v>
      </c>
      <c r="K267" s="93">
        <v>0</v>
      </c>
      <c r="L267" s="92">
        <f t="shared" si="216"/>
        <v>0</v>
      </c>
      <c r="M267" s="92">
        <f t="shared" si="217"/>
        <v>0</v>
      </c>
      <c r="N267" s="92">
        <v>0</v>
      </c>
      <c r="O267" s="92">
        <v>357</v>
      </c>
      <c r="P267" s="92">
        <v>0</v>
      </c>
      <c r="Q267" s="92">
        <v>104.85</v>
      </c>
      <c r="R267" s="92">
        <v>0</v>
      </c>
      <c r="S267" s="92">
        <v>0</v>
      </c>
      <c r="T267" s="92">
        <v>0</v>
      </c>
      <c r="U267" s="92">
        <v>0</v>
      </c>
      <c r="V267" s="92">
        <v>0</v>
      </c>
      <c r="W267" s="92">
        <v>0</v>
      </c>
      <c r="X267" s="92">
        <v>0</v>
      </c>
      <c r="Y267" s="92">
        <v>0</v>
      </c>
      <c r="Z267" s="92">
        <v>0</v>
      </c>
      <c r="AA267" s="92">
        <v>0</v>
      </c>
      <c r="AB267" s="92">
        <v>0</v>
      </c>
      <c r="AC267" s="92">
        <v>0</v>
      </c>
      <c r="AD267" s="92">
        <v>0</v>
      </c>
      <c r="AE267" s="93">
        <v>46</v>
      </c>
      <c r="AF267" s="92">
        <f t="shared" si="218"/>
        <v>0</v>
      </c>
      <c r="AG267" s="92">
        <f t="shared" si="219"/>
        <v>0</v>
      </c>
      <c r="AH267" s="92">
        <f t="shared" si="220"/>
        <v>46</v>
      </c>
      <c r="AI267" s="93">
        <v>0</v>
      </c>
      <c r="AJ267" s="92">
        <f t="shared" si="221"/>
        <v>0</v>
      </c>
      <c r="AK267" s="92">
        <f t="shared" si="222"/>
        <v>0</v>
      </c>
      <c r="AL267" s="92">
        <f t="shared" si="223"/>
        <v>0</v>
      </c>
      <c r="AM267" s="93">
        <v>0</v>
      </c>
      <c r="AN267" s="92">
        <f t="shared" si="224"/>
        <v>0</v>
      </c>
      <c r="AO267" s="92">
        <f t="shared" si="225"/>
        <v>0</v>
      </c>
      <c r="AP267" s="92">
        <f t="shared" si="226"/>
        <v>0</v>
      </c>
      <c r="AQ267" s="93">
        <v>0</v>
      </c>
      <c r="AR267" s="92">
        <f t="shared" si="227"/>
        <v>0</v>
      </c>
      <c r="AS267" s="92">
        <f t="shared" si="228"/>
        <v>0</v>
      </c>
      <c r="AT267" s="92">
        <f t="shared" si="229"/>
        <v>0</v>
      </c>
      <c r="AU267" s="92">
        <v>0</v>
      </c>
      <c r="AV267" s="92">
        <v>0</v>
      </c>
      <c r="AW267" s="92">
        <v>0</v>
      </c>
      <c r="AX267" s="93">
        <v>0</v>
      </c>
      <c r="AY267" s="92">
        <f t="shared" si="230"/>
        <v>0</v>
      </c>
      <c r="AZ267" s="92">
        <f t="shared" si="231"/>
        <v>0</v>
      </c>
      <c r="BA267" s="92">
        <f t="shared" si="232"/>
        <v>0</v>
      </c>
      <c r="BB267" s="92">
        <v>0</v>
      </c>
      <c r="BC267" s="74">
        <f t="shared" si="239"/>
        <v>0</v>
      </c>
      <c r="BD267" s="74">
        <f t="shared" si="240"/>
        <v>0</v>
      </c>
      <c r="BE267" s="74">
        <f t="shared" si="241"/>
        <v>0</v>
      </c>
      <c r="BF267" s="93">
        <v>4.63</v>
      </c>
      <c r="BG267" s="92">
        <f t="shared" si="233"/>
        <v>0</v>
      </c>
      <c r="BH267" s="92">
        <f t="shared" si="234"/>
        <v>2.5465</v>
      </c>
      <c r="BI267" s="92">
        <f t="shared" si="235"/>
        <v>2.0834999999999999</v>
      </c>
      <c r="BJ267" s="93">
        <v>8.7404088153976591</v>
      </c>
      <c r="BK267" s="92">
        <f t="shared" si="236"/>
        <v>0</v>
      </c>
      <c r="BL267" s="92">
        <f t="shared" si="237"/>
        <v>4.8072248484687128</v>
      </c>
      <c r="BM267" s="92">
        <f t="shared" si="238"/>
        <v>3.9331839669289468</v>
      </c>
      <c r="BN267" s="74">
        <f t="shared" si="242"/>
        <v>0</v>
      </c>
      <c r="BO267" s="74">
        <f t="shared" si="243"/>
        <v>469.20372484846871</v>
      </c>
      <c r="BP267" s="74">
        <f t="shared" si="244"/>
        <v>77.506683966928946</v>
      </c>
      <c r="BQ267" s="92">
        <f t="shared" si="245"/>
        <v>546.71040881539761</v>
      </c>
      <c r="BR267" s="94"/>
      <c r="BS267" s="92">
        <f t="shared" si="246"/>
        <v>546.71040881539773</v>
      </c>
      <c r="BT267" s="92">
        <f t="shared" si="247"/>
        <v>0</v>
      </c>
      <c r="BU267" s="92"/>
      <c r="BV267" s="95">
        <f t="shared" si="248"/>
        <v>0</v>
      </c>
      <c r="BW267" s="95">
        <f t="shared" si="249"/>
        <v>0.85823082436848241</v>
      </c>
      <c r="BX267" s="95">
        <f t="shared" si="250"/>
        <v>0.1417691756315177</v>
      </c>
      <c r="BY267" s="78"/>
      <c r="BZ267" s="78"/>
      <c r="CA267" s="78"/>
      <c r="CB267" s="78"/>
      <c r="CC267" s="78"/>
      <c r="CD267" s="78"/>
      <c r="CE267" s="78"/>
      <c r="CF267" s="78"/>
      <c r="CG267" s="78"/>
      <c r="CH267" s="78"/>
      <c r="CI267" s="78"/>
      <c r="CJ267" s="78"/>
      <c r="CK267" s="78"/>
      <c r="CL267" s="78"/>
      <c r="CM267" s="78"/>
      <c r="CN267" s="78"/>
      <c r="CO267" s="78"/>
      <c r="CP267" s="78"/>
      <c r="CQ267" s="78"/>
      <c r="CR267" s="78"/>
      <c r="CS267" s="78"/>
      <c r="CT267" s="78"/>
      <c r="CU267" s="78"/>
      <c r="CV267" s="78"/>
      <c r="CW267" s="78"/>
      <c r="CX267" s="78"/>
      <c r="CY267" s="78"/>
      <c r="CZ267" s="78"/>
      <c r="DA267" s="78"/>
      <c r="DB267" s="78"/>
      <c r="DC267" s="78"/>
      <c r="DD267" s="78"/>
      <c r="DE267" s="78"/>
      <c r="DF267" s="78"/>
      <c r="DG267" s="78"/>
      <c r="DH267" s="78"/>
      <c r="DI267" s="78"/>
      <c r="DJ267" s="78"/>
      <c r="DK267" s="78"/>
      <c r="DL267" s="78"/>
      <c r="DM267" s="78"/>
      <c r="DN267" s="78"/>
      <c r="DO267" s="78"/>
      <c r="DP267" s="78"/>
      <c r="DQ267" s="78"/>
      <c r="DR267" s="78"/>
      <c r="DS267" s="78"/>
      <c r="DT267" s="78"/>
      <c r="DU267" s="78"/>
      <c r="DV267" s="78"/>
      <c r="DW267" s="78"/>
      <c r="DX267" s="78"/>
      <c r="DY267" s="78"/>
      <c r="DZ267" s="78"/>
      <c r="EA267" s="78"/>
      <c r="EB267" s="78"/>
      <c r="EC267" s="78"/>
      <c r="ED267" s="78"/>
      <c r="EE267" s="78"/>
      <c r="EF267" s="78"/>
      <c r="EG267" s="78"/>
      <c r="EH267" s="78"/>
      <c r="EI267" s="78"/>
      <c r="EJ267" s="78"/>
    </row>
    <row r="268" spans="1:140" x14ac:dyDescent="0.25">
      <c r="A268" s="72"/>
      <c r="B268" s="89">
        <v>265</v>
      </c>
      <c r="C268" s="90" t="s">
        <v>587</v>
      </c>
      <c r="D268" s="90" t="s">
        <v>193</v>
      </c>
      <c r="E268" s="91">
        <v>0</v>
      </c>
      <c r="F268" s="91">
        <v>0.42</v>
      </c>
      <c r="G268" s="91">
        <v>0</v>
      </c>
      <c r="H268" s="92">
        <v>3.5100000000000002</v>
      </c>
      <c r="I268" s="92">
        <v>0</v>
      </c>
      <c r="J268" s="92">
        <v>0</v>
      </c>
      <c r="K268" s="93">
        <v>4</v>
      </c>
      <c r="L268" s="92">
        <f t="shared" si="216"/>
        <v>2.2000000000000002</v>
      </c>
      <c r="M268" s="92">
        <f t="shared" si="217"/>
        <v>1.8</v>
      </c>
      <c r="N268" s="92">
        <v>0</v>
      </c>
      <c r="O268" s="92">
        <v>20.36</v>
      </c>
      <c r="P268" s="92">
        <v>0</v>
      </c>
      <c r="Q268" s="92">
        <v>0.77999999999999992</v>
      </c>
      <c r="R268" s="92">
        <v>0</v>
      </c>
      <c r="S268" s="92">
        <v>0</v>
      </c>
      <c r="T268" s="92">
        <v>0</v>
      </c>
      <c r="U268" s="92">
        <v>0</v>
      </c>
      <c r="V268" s="92">
        <v>0</v>
      </c>
      <c r="W268" s="92">
        <v>0</v>
      </c>
      <c r="X268" s="92">
        <v>0</v>
      </c>
      <c r="Y268" s="92">
        <v>0</v>
      </c>
      <c r="Z268" s="92">
        <v>0</v>
      </c>
      <c r="AA268" s="92">
        <v>0</v>
      </c>
      <c r="AB268" s="92">
        <v>4.04</v>
      </c>
      <c r="AC268" s="92">
        <v>0</v>
      </c>
      <c r="AD268" s="92">
        <v>0</v>
      </c>
      <c r="AE268" s="93">
        <v>23</v>
      </c>
      <c r="AF268" s="92">
        <f t="shared" si="218"/>
        <v>0</v>
      </c>
      <c r="AG268" s="92">
        <f t="shared" si="219"/>
        <v>0</v>
      </c>
      <c r="AH268" s="92">
        <f t="shared" si="220"/>
        <v>23</v>
      </c>
      <c r="AI268" s="93">
        <v>0</v>
      </c>
      <c r="AJ268" s="92">
        <f t="shared" si="221"/>
        <v>0</v>
      </c>
      <c r="AK268" s="92">
        <f t="shared" si="222"/>
        <v>0</v>
      </c>
      <c r="AL268" s="92">
        <f t="shared" si="223"/>
        <v>0</v>
      </c>
      <c r="AM268" s="93">
        <v>0</v>
      </c>
      <c r="AN268" s="92">
        <f t="shared" si="224"/>
        <v>0</v>
      </c>
      <c r="AO268" s="92">
        <f t="shared" si="225"/>
        <v>0</v>
      </c>
      <c r="AP268" s="92">
        <f t="shared" si="226"/>
        <v>0</v>
      </c>
      <c r="AQ268" s="93">
        <v>18.22</v>
      </c>
      <c r="AR268" s="92">
        <f t="shared" si="227"/>
        <v>9.11</v>
      </c>
      <c r="AS268" s="92">
        <f t="shared" si="228"/>
        <v>4.5549999999999997</v>
      </c>
      <c r="AT268" s="92">
        <f t="shared" si="229"/>
        <v>4.5549999999999997</v>
      </c>
      <c r="AU268" s="92">
        <v>0</v>
      </c>
      <c r="AV268" s="92">
        <v>0</v>
      </c>
      <c r="AW268" s="92">
        <v>0</v>
      </c>
      <c r="AX268" s="93">
        <v>0</v>
      </c>
      <c r="AY268" s="92">
        <f t="shared" si="230"/>
        <v>0</v>
      </c>
      <c r="AZ268" s="92">
        <f t="shared" si="231"/>
        <v>0</v>
      </c>
      <c r="BA268" s="92">
        <f t="shared" si="232"/>
        <v>0</v>
      </c>
      <c r="BB268" s="92">
        <v>0</v>
      </c>
      <c r="BC268" s="74">
        <f t="shared" si="239"/>
        <v>0</v>
      </c>
      <c r="BD268" s="74">
        <f t="shared" si="240"/>
        <v>0</v>
      </c>
      <c r="BE268" s="74">
        <f t="shared" si="241"/>
        <v>0</v>
      </c>
      <c r="BF268" s="93">
        <v>1.28</v>
      </c>
      <c r="BG268" s="92">
        <f t="shared" si="233"/>
        <v>0</v>
      </c>
      <c r="BH268" s="92">
        <f t="shared" si="234"/>
        <v>0.70400000000000007</v>
      </c>
      <c r="BI268" s="92">
        <f t="shared" si="235"/>
        <v>0.57600000000000007</v>
      </c>
      <c r="BJ268" s="93">
        <v>1.0164348923276099</v>
      </c>
      <c r="BK268" s="92">
        <f t="shared" si="236"/>
        <v>0</v>
      </c>
      <c r="BL268" s="92">
        <f t="shared" si="237"/>
        <v>0.55903919078018549</v>
      </c>
      <c r="BM268" s="92">
        <f t="shared" si="238"/>
        <v>0.45739570154742443</v>
      </c>
      <c r="BN268" s="74">
        <f t="shared" si="242"/>
        <v>9.11</v>
      </c>
      <c r="BO268" s="74">
        <f t="shared" si="243"/>
        <v>33.198039190780179</v>
      </c>
      <c r="BP268" s="74">
        <f t="shared" si="244"/>
        <v>34.318395701547423</v>
      </c>
      <c r="BQ268" s="92">
        <f t="shared" si="245"/>
        <v>76.626434892327609</v>
      </c>
      <c r="BR268" s="94"/>
      <c r="BS268" s="92">
        <f t="shared" si="246"/>
        <v>76.626434892327609</v>
      </c>
      <c r="BT268" s="92">
        <f t="shared" si="247"/>
        <v>0</v>
      </c>
      <c r="BU268" s="92"/>
      <c r="BV268" s="95">
        <f t="shared" si="248"/>
        <v>0.11888847514308876</v>
      </c>
      <c r="BW268" s="95">
        <f t="shared" si="249"/>
        <v>0.43324525325272839</v>
      </c>
      <c r="BX268" s="95">
        <f t="shared" si="250"/>
        <v>0.44786627160418274</v>
      </c>
      <c r="BY268" s="78"/>
      <c r="BZ268" s="78"/>
      <c r="CA268" s="78"/>
      <c r="CB268" s="78"/>
      <c r="CC268" s="78"/>
      <c r="CD268" s="78"/>
      <c r="CE268" s="78"/>
      <c r="CF268" s="78"/>
      <c r="CG268" s="78"/>
      <c r="CH268" s="78"/>
      <c r="CI268" s="78"/>
      <c r="CJ268" s="78"/>
      <c r="CK268" s="78"/>
      <c r="CL268" s="78"/>
      <c r="CM268" s="78"/>
      <c r="CN268" s="78"/>
      <c r="CO268" s="78"/>
      <c r="CP268" s="78"/>
      <c r="CQ268" s="78"/>
      <c r="CR268" s="78"/>
      <c r="CS268" s="78"/>
      <c r="CT268" s="78"/>
      <c r="CU268" s="78"/>
      <c r="CV268" s="78"/>
      <c r="CW268" s="78"/>
      <c r="CX268" s="78"/>
      <c r="CY268" s="78"/>
      <c r="CZ268" s="78"/>
      <c r="DA268" s="78"/>
      <c r="DB268" s="78"/>
      <c r="DC268" s="78"/>
      <c r="DD268" s="78"/>
      <c r="DE268" s="78"/>
      <c r="DF268" s="78"/>
      <c r="DG268" s="78"/>
      <c r="DH268" s="78"/>
      <c r="DI268" s="78"/>
      <c r="DJ268" s="78"/>
      <c r="DK268" s="78"/>
      <c r="DL268" s="78"/>
      <c r="DM268" s="78"/>
      <c r="DN268" s="78"/>
      <c r="DO268" s="78"/>
      <c r="DP268" s="78"/>
      <c r="DQ268" s="78"/>
      <c r="DR268" s="78"/>
      <c r="DS268" s="78"/>
      <c r="DT268" s="78"/>
      <c r="DU268" s="78"/>
      <c r="DV268" s="78"/>
      <c r="DW268" s="78"/>
      <c r="DX268" s="78"/>
      <c r="DY268" s="78"/>
      <c r="DZ268" s="78"/>
      <c r="EA268" s="78"/>
      <c r="EB268" s="78"/>
      <c r="EC268" s="78"/>
      <c r="ED268" s="78"/>
      <c r="EE268" s="78"/>
      <c r="EF268" s="78"/>
      <c r="EG268" s="78"/>
      <c r="EH268" s="78"/>
      <c r="EI268" s="78"/>
      <c r="EJ268" s="78"/>
    </row>
    <row r="269" spans="1:140" x14ac:dyDescent="0.25">
      <c r="A269" s="87"/>
      <c r="B269" s="89">
        <v>266</v>
      </c>
      <c r="C269" s="90" t="s">
        <v>357</v>
      </c>
      <c r="D269" s="90" t="s">
        <v>27</v>
      </c>
      <c r="E269" s="91">
        <v>0</v>
      </c>
      <c r="F269" s="91">
        <v>3.02</v>
      </c>
      <c r="G269" s="91">
        <v>5.4</v>
      </c>
      <c r="H269" s="92">
        <v>0</v>
      </c>
      <c r="I269" s="92">
        <v>0</v>
      </c>
      <c r="J269" s="92">
        <v>0</v>
      </c>
      <c r="K269" s="93">
        <v>0</v>
      </c>
      <c r="L269" s="92">
        <f t="shared" si="216"/>
        <v>0</v>
      </c>
      <c r="M269" s="92">
        <f t="shared" si="217"/>
        <v>0</v>
      </c>
      <c r="N269" s="92">
        <v>0</v>
      </c>
      <c r="O269" s="92">
        <v>0</v>
      </c>
      <c r="P269" s="92">
        <v>0</v>
      </c>
      <c r="Q269" s="92">
        <v>200</v>
      </c>
      <c r="R269" s="92">
        <v>0</v>
      </c>
      <c r="S269" s="92">
        <v>0</v>
      </c>
      <c r="T269" s="92">
        <v>0</v>
      </c>
      <c r="U269" s="92">
        <v>0</v>
      </c>
      <c r="V269" s="92">
        <v>0</v>
      </c>
      <c r="W269" s="92">
        <v>0</v>
      </c>
      <c r="X269" s="92">
        <v>0</v>
      </c>
      <c r="Y269" s="92">
        <v>0</v>
      </c>
      <c r="Z269" s="92">
        <v>0</v>
      </c>
      <c r="AA269" s="92">
        <v>0</v>
      </c>
      <c r="AB269" s="92">
        <v>0</v>
      </c>
      <c r="AC269" s="92">
        <v>0</v>
      </c>
      <c r="AD269" s="92">
        <v>0</v>
      </c>
      <c r="AE269" s="93">
        <v>31.82</v>
      </c>
      <c r="AF269" s="92">
        <f t="shared" si="218"/>
        <v>0</v>
      </c>
      <c r="AG269" s="92">
        <f t="shared" si="219"/>
        <v>0</v>
      </c>
      <c r="AH269" s="92">
        <f t="shared" si="220"/>
        <v>31.82</v>
      </c>
      <c r="AI269" s="93">
        <v>0</v>
      </c>
      <c r="AJ269" s="92">
        <f t="shared" si="221"/>
        <v>0</v>
      </c>
      <c r="AK269" s="92">
        <f t="shared" si="222"/>
        <v>0</v>
      </c>
      <c r="AL269" s="92">
        <f t="shared" si="223"/>
        <v>0</v>
      </c>
      <c r="AM269" s="93">
        <v>0</v>
      </c>
      <c r="AN269" s="92">
        <f t="shared" si="224"/>
        <v>0</v>
      </c>
      <c r="AO269" s="92">
        <f t="shared" si="225"/>
        <v>0</v>
      </c>
      <c r="AP269" s="92">
        <f t="shared" si="226"/>
        <v>0</v>
      </c>
      <c r="AQ269" s="93">
        <v>0</v>
      </c>
      <c r="AR269" s="92">
        <f t="shared" si="227"/>
        <v>0</v>
      </c>
      <c r="AS269" s="92">
        <f t="shared" si="228"/>
        <v>0</v>
      </c>
      <c r="AT269" s="92">
        <f t="shared" si="229"/>
        <v>0</v>
      </c>
      <c r="AU269" s="92">
        <v>0</v>
      </c>
      <c r="AV269" s="92">
        <v>0</v>
      </c>
      <c r="AW269" s="92">
        <v>0</v>
      </c>
      <c r="AX269" s="93">
        <v>0</v>
      </c>
      <c r="AY269" s="92">
        <f t="shared" si="230"/>
        <v>0</v>
      </c>
      <c r="AZ269" s="92">
        <f t="shared" si="231"/>
        <v>0</v>
      </c>
      <c r="BA269" s="92">
        <f t="shared" si="232"/>
        <v>0</v>
      </c>
      <c r="BB269" s="92">
        <v>0</v>
      </c>
      <c r="BC269" s="74">
        <f t="shared" si="239"/>
        <v>0</v>
      </c>
      <c r="BD269" s="74">
        <f t="shared" si="240"/>
        <v>0</v>
      </c>
      <c r="BE269" s="74">
        <f t="shared" si="241"/>
        <v>0</v>
      </c>
      <c r="BF269" s="93">
        <v>1.08</v>
      </c>
      <c r="BG269" s="92">
        <f t="shared" si="233"/>
        <v>0</v>
      </c>
      <c r="BH269" s="92">
        <f t="shared" si="234"/>
        <v>0.59400000000000008</v>
      </c>
      <c r="BI269" s="92">
        <f t="shared" si="235"/>
        <v>0.48600000000000004</v>
      </c>
      <c r="BJ269" s="93">
        <v>3.1568481723039588</v>
      </c>
      <c r="BK269" s="92">
        <f t="shared" si="236"/>
        <v>0</v>
      </c>
      <c r="BL269" s="92">
        <f t="shared" si="237"/>
        <v>1.7362664947671775</v>
      </c>
      <c r="BM269" s="92">
        <f t="shared" si="238"/>
        <v>1.4205816775367814</v>
      </c>
      <c r="BN269" s="74">
        <f t="shared" si="242"/>
        <v>0</v>
      </c>
      <c r="BO269" s="74">
        <f t="shared" si="243"/>
        <v>202.33026649476716</v>
      </c>
      <c r="BP269" s="74">
        <f t="shared" si="244"/>
        <v>42.14658167753678</v>
      </c>
      <c r="BQ269" s="92">
        <f t="shared" si="245"/>
        <v>244.47684817230393</v>
      </c>
      <c r="BR269" s="94"/>
      <c r="BS269" s="92">
        <f t="shared" si="246"/>
        <v>244.47684817230396</v>
      </c>
      <c r="BT269" s="92">
        <f t="shared" si="247"/>
        <v>0</v>
      </c>
      <c r="BU269" s="92"/>
      <c r="BV269" s="95">
        <f t="shared" si="248"/>
        <v>0</v>
      </c>
      <c r="BW269" s="95">
        <f t="shared" si="249"/>
        <v>0.8276050186648658</v>
      </c>
      <c r="BX269" s="95">
        <f t="shared" si="250"/>
        <v>0.17239498133513423</v>
      </c>
      <c r="BY269" s="78"/>
      <c r="BZ269" s="78"/>
      <c r="CA269" s="78"/>
      <c r="CB269" s="78"/>
      <c r="CC269" s="78"/>
      <c r="CD269" s="78"/>
      <c r="CE269" s="78"/>
      <c r="CF269" s="78"/>
      <c r="CG269" s="78"/>
      <c r="CH269" s="78"/>
      <c r="CI269" s="78"/>
      <c r="CJ269" s="78"/>
      <c r="CK269" s="78"/>
      <c r="CL269" s="78"/>
      <c r="CM269" s="78"/>
      <c r="CN269" s="78"/>
      <c r="CO269" s="78"/>
      <c r="CP269" s="78"/>
      <c r="CQ269" s="78"/>
      <c r="CR269" s="78"/>
      <c r="CS269" s="78"/>
      <c r="CT269" s="78"/>
      <c r="CU269" s="78"/>
      <c r="CV269" s="78"/>
      <c r="CW269" s="78"/>
      <c r="CX269" s="78"/>
      <c r="CY269" s="78"/>
      <c r="CZ269" s="78"/>
      <c r="DA269" s="78"/>
      <c r="DB269" s="78"/>
      <c r="DC269" s="78"/>
      <c r="DD269" s="78"/>
      <c r="DE269" s="78"/>
      <c r="DF269" s="78"/>
      <c r="DG269" s="78"/>
      <c r="DH269" s="78"/>
      <c r="DI269" s="78"/>
      <c r="DJ269" s="78"/>
      <c r="DK269" s="78"/>
      <c r="DL269" s="78"/>
      <c r="DM269" s="78"/>
      <c r="DN269" s="78"/>
      <c r="DO269" s="78"/>
      <c r="DP269" s="78"/>
      <c r="DQ269" s="78"/>
      <c r="DR269" s="78"/>
      <c r="DS269" s="78"/>
      <c r="DT269" s="78"/>
      <c r="DU269" s="78"/>
      <c r="DV269" s="78"/>
      <c r="DW269" s="78"/>
      <c r="DX269" s="78"/>
      <c r="DY269" s="78"/>
      <c r="DZ269" s="78"/>
      <c r="EA269" s="78"/>
      <c r="EB269" s="78"/>
      <c r="EC269" s="78"/>
      <c r="ED269" s="78"/>
      <c r="EE269" s="78"/>
      <c r="EF269" s="78"/>
      <c r="EG269" s="78"/>
      <c r="EH269" s="78"/>
      <c r="EI269" s="78"/>
      <c r="EJ269" s="78"/>
    </row>
    <row r="270" spans="1:140" x14ac:dyDescent="0.25">
      <c r="A270" s="87"/>
      <c r="B270" s="119">
        <v>267</v>
      </c>
      <c r="C270" s="88" t="s">
        <v>587</v>
      </c>
      <c r="D270" s="88" t="s">
        <v>315</v>
      </c>
      <c r="E270" s="73">
        <v>0</v>
      </c>
      <c r="F270" s="73">
        <v>0.22</v>
      </c>
      <c r="G270" s="73">
        <v>0</v>
      </c>
      <c r="H270" s="74">
        <v>0</v>
      </c>
      <c r="I270" s="74">
        <v>0</v>
      </c>
      <c r="J270" s="74">
        <v>0</v>
      </c>
      <c r="K270" s="75">
        <v>0</v>
      </c>
      <c r="L270" s="74">
        <f t="shared" si="216"/>
        <v>0</v>
      </c>
      <c r="M270" s="74">
        <f t="shared" si="217"/>
        <v>0</v>
      </c>
      <c r="N270" s="74">
        <v>0</v>
      </c>
      <c r="O270" s="74">
        <v>0</v>
      </c>
      <c r="P270" s="74">
        <v>0</v>
      </c>
      <c r="Q270" s="74">
        <v>0</v>
      </c>
      <c r="R270" s="74">
        <v>0</v>
      </c>
      <c r="S270" s="74">
        <v>0</v>
      </c>
      <c r="T270" s="74">
        <v>0</v>
      </c>
      <c r="U270" s="129">
        <v>0</v>
      </c>
      <c r="V270" s="74">
        <v>0</v>
      </c>
      <c r="W270" s="74">
        <v>2.2999999999999998</v>
      </c>
      <c r="X270" s="74">
        <v>0</v>
      </c>
      <c r="Y270" s="74">
        <v>0</v>
      </c>
      <c r="Z270" s="74">
        <v>0</v>
      </c>
      <c r="AA270" s="129">
        <v>0</v>
      </c>
      <c r="AB270" s="74">
        <v>0</v>
      </c>
      <c r="AC270" s="74">
        <v>0</v>
      </c>
      <c r="AD270" s="74">
        <v>0</v>
      </c>
      <c r="AE270" s="75">
        <v>0</v>
      </c>
      <c r="AF270" s="74">
        <f t="shared" si="218"/>
        <v>0</v>
      </c>
      <c r="AG270" s="74">
        <f t="shared" si="219"/>
        <v>0</v>
      </c>
      <c r="AH270" s="74">
        <f t="shared" si="220"/>
        <v>0</v>
      </c>
      <c r="AI270" s="75">
        <v>0</v>
      </c>
      <c r="AJ270" s="74">
        <f t="shared" si="221"/>
        <v>0</v>
      </c>
      <c r="AK270" s="74">
        <f t="shared" si="222"/>
        <v>0</v>
      </c>
      <c r="AL270" s="74">
        <f t="shared" si="223"/>
        <v>0</v>
      </c>
      <c r="AM270" s="75">
        <v>0</v>
      </c>
      <c r="AN270" s="74">
        <f t="shared" si="224"/>
        <v>0</v>
      </c>
      <c r="AO270" s="74">
        <f t="shared" si="225"/>
        <v>0</v>
      </c>
      <c r="AP270" s="74">
        <f t="shared" si="226"/>
        <v>0</v>
      </c>
      <c r="AQ270" s="75">
        <v>0</v>
      </c>
      <c r="AR270" s="74">
        <f t="shared" si="227"/>
        <v>0</v>
      </c>
      <c r="AS270" s="74">
        <f t="shared" si="228"/>
        <v>0</v>
      </c>
      <c r="AT270" s="74">
        <f t="shared" si="229"/>
        <v>0</v>
      </c>
      <c r="AU270" s="74">
        <v>0</v>
      </c>
      <c r="AV270" s="74">
        <v>0</v>
      </c>
      <c r="AW270" s="74">
        <v>0</v>
      </c>
      <c r="AX270" s="75">
        <v>0</v>
      </c>
      <c r="AY270" s="74">
        <f t="shared" si="230"/>
        <v>0</v>
      </c>
      <c r="AZ270" s="74">
        <f t="shared" si="231"/>
        <v>0</v>
      </c>
      <c r="BA270" s="74">
        <f t="shared" si="232"/>
        <v>0</v>
      </c>
      <c r="BB270" s="74">
        <v>0</v>
      </c>
      <c r="BC270" s="74">
        <f t="shared" si="239"/>
        <v>0</v>
      </c>
      <c r="BD270" s="74">
        <f t="shared" si="240"/>
        <v>0</v>
      </c>
      <c r="BE270" s="74">
        <f t="shared" si="241"/>
        <v>0</v>
      </c>
      <c r="BF270" s="75">
        <v>0.04</v>
      </c>
      <c r="BG270" s="74">
        <f t="shared" si="233"/>
        <v>0</v>
      </c>
      <c r="BH270" s="74">
        <f t="shared" si="234"/>
        <v>2.2000000000000002E-2</v>
      </c>
      <c r="BI270" s="74">
        <f t="shared" si="235"/>
        <v>1.8000000000000002E-2</v>
      </c>
      <c r="BJ270" s="75">
        <v>0</v>
      </c>
      <c r="BK270" s="74">
        <f t="shared" si="236"/>
        <v>0</v>
      </c>
      <c r="BL270" s="74">
        <f t="shared" si="237"/>
        <v>0</v>
      </c>
      <c r="BM270" s="74">
        <f t="shared" si="238"/>
        <v>0</v>
      </c>
      <c r="BN270" s="74">
        <f t="shared" si="242"/>
        <v>0</v>
      </c>
      <c r="BO270" s="74">
        <f t="shared" si="243"/>
        <v>2.3219999999999996</v>
      </c>
      <c r="BP270" s="74">
        <f t="shared" si="244"/>
        <v>0.23799999999999999</v>
      </c>
      <c r="BQ270" s="74">
        <f t="shared" si="245"/>
        <v>2.5599999999999996</v>
      </c>
      <c r="BS270" s="74">
        <f t="shared" si="246"/>
        <v>2.56</v>
      </c>
      <c r="BT270" s="74">
        <f t="shared" si="247"/>
        <v>0</v>
      </c>
      <c r="BU270" s="74"/>
      <c r="BV270" s="77">
        <f t="shared" si="248"/>
        <v>0</v>
      </c>
      <c r="BW270" s="77">
        <f t="shared" si="249"/>
        <v>0.90703124999999996</v>
      </c>
      <c r="BX270" s="77">
        <f t="shared" si="250"/>
        <v>9.2968750000000017E-2</v>
      </c>
      <c r="BY270" s="78"/>
      <c r="BZ270" s="78"/>
      <c r="CA270" s="78"/>
      <c r="CB270" s="78"/>
      <c r="CC270" s="78"/>
      <c r="CD270" s="78"/>
      <c r="CE270" s="78"/>
      <c r="CF270" s="78"/>
      <c r="CG270" s="78"/>
      <c r="CH270" s="78"/>
      <c r="CI270" s="78"/>
      <c r="CJ270" s="78"/>
      <c r="CK270" s="78"/>
      <c r="CL270" s="78"/>
      <c r="CM270" s="78"/>
      <c r="CN270" s="78"/>
      <c r="CO270" s="78"/>
      <c r="CP270" s="78"/>
      <c r="CQ270" s="78"/>
      <c r="CR270" s="78"/>
      <c r="CS270" s="78"/>
      <c r="CT270" s="78"/>
      <c r="CU270" s="78"/>
      <c r="CV270" s="78"/>
      <c r="CW270" s="78"/>
      <c r="CX270" s="78"/>
      <c r="CY270" s="78"/>
      <c r="CZ270" s="78"/>
      <c r="DA270" s="78"/>
      <c r="DB270" s="78"/>
      <c r="DC270" s="78"/>
      <c r="DD270" s="78"/>
      <c r="DE270" s="78"/>
      <c r="DF270" s="78"/>
      <c r="DG270" s="78"/>
      <c r="DH270" s="78"/>
      <c r="DI270" s="78"/>
      <c r="DJ270" s="78"/>
      <c r="DK270" s="78"/>
      <c r="DL270" s="78"/>
      <c r="DM270" s="78"/>
      <c r="DN270" s="78"/>
      <c r="DO270" s="78"/>
      <c r="DP270" s="78"/>
      <c r="DQ270" s="78"/>
      <c r="DR270" s="78"/>
      <c r="DS270" s="78"/>
      <c r="DT270" s="78"/>
      <c r="DU270" s="78"/>
      <c r="DV270" s="78"/>
      <c r="DW270" s="78"/>
      <c r="DX270" s="78"/>
      <c r="DY270" s="78"/>
      <c r="DZ270" s="78"/>
      <c r="EA270" s="78"/>
      <c r="EB270" s="78"/>
      <c r="EC270" s="78"/>
      <c r="ED270" s="78"/>
      <c r="EE270" s="78"/>
      <c r="EF270" s="78"/>
      <c r="EG270" s="78"/>
      <c r="EH270" s="78"/>
      <c r="EI270" s="78"/>
      <c r="EJ270" s="78"/>
    </row>
    <row r="271" spans="1:140" x14ac:dyDescent="0.25">
      <c r="A271" s="80" t="s">
        <v>582</v>
      </c>
      <c r="B271" s="120">
        <v>268</v>
      </c>
      <c r="C271" s="81" t="s">
        <v>593</v>
      </c>
      <c r="D271" s="81" t="s">
        <v>194</v>
      </c>
      <c r="E271" s="82">
        <v>0</v>
      </c>
      <c r="F271" s="82">
        <v>0</v>
      </c>
      <c r="G271" s="82">
        <v>0</v>
      </c>
      <c r="H271" s="83">
        <v>0</v>
      </c>
      <c r="I271" s="83">
        <v>0</v>
      </c>
      <c r="J271" s="83">
        <v>0</v>
      </c>
      <c r="K271" s="84">
        <v>0</v>
      </c>
      <c r="L271" s="83">
        <f t="shared" si="216"/>
        <v>0</v>
      </c>
      <c r="M271" s="83">
        <f t="shared" si="217"/>
        <v>0</v>
      </c>
      <c r="N271" s="83">
        <v>0</v>
      </c>
      <c r="O271" s="83">
        <v>0</v>
      </c>
      <c r="P271" s="83">
        <v>0</v>
      </c>
      <c r="Q271" s="83">
        <v>0</v>
      </c>
      <c r="R271" s="83">
        <v>0</v>
      </c>
      <c r="S271" s="83">
        <v>0</v>
      </c>
      <c r="T271" s="83">
        <v>0</v>
      </c>
      <c r="U271" s="83">
        <v>0</v>
      </c>
      <c r="V271" s="83">
        <v>0</v>
      </c>
      <c r="W271" s="83">
        <v>0</v>
      </c>
      <c r="X271" s="83">
        <v>0</v>
      </c>
      <c r="Y271" s="83">
        <v>0</v>
      </c>
      <c r="Z271" s="83">
        <v>0</v>
      </c>
      <c r="AA271" s="83">
        <v>0</v>
      </c>
      <c r="AB271" s="83">
        <v>0</v>
      </c>
      <c r="AC271" s="83">
        <v>0</v>
      </c>
      <c r="AD271" s="83">
        <v>0</v>
      </c>
      <c r="AE271" s="84">
        <v>0</v>
      </c>
      <c r="AF271" s="83">
        <f t="shared" si="218"/>
        <v>0</v>
      </c>
      <c r="AG271" s="83">
        <f t="shared" si="219"/>
        <v>0</v>
      </c>
      <c r="AH271" s="83">
        <f t="shared" si="220"/>
        <v>0</v>
      </c>
      <c r="AI271" s="84">
        <v>0</v>
      </c>
      <c r="AJ271" s="83">
        <f t="shared" si="221"/>
        <v>0</v>
      </c>
      <c r="AK271" s="83">
        <f t="shared" si="222"/>
        <v>0</v>
      </c>
      <c r="AL271" s="83">
        <f t="shared" si="223"/>
        <v>0</v>
      </c>
      <c r="AM271" s="84">
        <v>0</v>
      </c>
      <c r="AN271" s="83">
        <f t="shared" si="224"/>
        <v>0</v>
      </c>
      <c r="AO271" s="83">
        <f t="shared" si="225"/>
        <v>0</v>
      </c>
      <c r="AP271" s="83">
        <f t="shared" si="226"/>
        <v>0</v>
      </c>
      <c r="AQ271" s="84">
        <v>0</v>
      </c>
      <c r="AR271" s="83">
        <f t="shared" si="227"/>
        <v>0</v>
      </c>
      <c r="AS271" s="83">
        <f t="shared" si="228"/>
        <v>0</v>
      </c>
      <c r="AT271" s="83">
        <f t="shared" si="229"/>
        <v>0</v>
      </c>
      <c r="AU271" s="83">
        <v>0</v>
      </c>
      <c r="AV271" s="83">
        <v>0</v>
      </c>
      <c r="AW271" s="83">
        <v>0</v>
      </c>
      <c r="AX271" s="84">
        <v>0</v>
      </c>
      <c r="AY271" s="83">
        <f t="shared" si="230"/>
        <v>0</v>
      </c>
      <c r="AZ271" s="83">
        <f t="shared" si="231"/>
        <v>0</v>
      </c>
      <c r="BA271" s="83">
        <f t="shared" si="232"/>
        <v>0</v>
      </c>
      <c r="BB271" s="83">
        <v>0</v>
      </c>
      <c r="BC271" s="83">
        <f t="shared" si="239"/>
        <v>0</v>
      </c>
      <c r="BD271" s="83">
        <f t="shared" si="240"/>
        <v>0</v>
      </c>
      <c r="BE271" s="83">
        <f t="shared" si="241"/>
        <v>0</v>
      </c>
      <c r="BF271" s="84">
        <v>0</v>
      </c>
      <c r="BG271" s="83">
        <f t="shared" si="233"/>
        <v>0</v>
      </c>
      <c r="BH271" s="83">
        <f t="shared" si="234"/>
        <v>0</v>
      </c>
      <c r="BI271" s="83">
        <f t="shared" si="235"/>
        <v>0</v>
      </c>
      <c r="BJ271" s="84">
        <v>0</v>
      </c>
      <c r="BK271" s="83">
        <f t="shared" si="236"/>
        <v>0</v>
      </c>
      <c r="BL271" s="83">
        <f t="shared" si="237"/>
        <v>0</v>
      </c>
      <c r="BM271" s="83">
        <f t="shared" si="238"/>
        <v>0</v>
      </c>
      <c r="BN271" s="83">
        <f t="shared" si="242"/>
        <v>0</v>
      </c>
      <c r="BO271" s="83">
        <f t="shared" si="243"/>
        <v>0</v>
      </c>
      <c r="BP271" s="83">
        <f t="shared" si="244"/>
        <v>0</v>
      </c>
      <c r="BQ271" s="83">
        <f t="shared" si="245"/>
        <v>0</v>
      </c>
      <c r="BR271" s="85"/>
      <c r="BS271" s="83">
        <f t="shared" si="246"/>
        <v>0</v>
      </c>
      <c r="BT271" s="83">
        <f t="shared" si="247"/>
        <v>0</v>
      </c>
      <c r="BU271" s="83"/>
      <c r="BV271" s="86">
        <f t="shared" si="248"/>
        <v>0</v>
      </c>
      <c r="BW271" s="86">
        <f t="shared" si="249"/>
        <v>0</v>
      </c>
      <c r="BX271" s="86">
        <f t="shared" si="250"/>
        <v>0</v>
      </c>
      <c r="BY271" s="78"/>
      <c r="BZ271" s="78"/>
      <c r="CA271" s="78"/>
      <c r="CB271" s="78"/>
      <c r="CC271" s="78"/>
      <c r="CD271" s="78"/>
      <c r="CE271" s="78"/>
      <c r="CF271" s="78"/>
      <c r="CG271" s="78"/>
      <c r="CH271" s="78"/>
      <c r="CI271" s="78"/>
      <c r="CJ271" s="78"/>
      <c r="CK271" s="78"/>
      <c r="CL271" s="78"/>
      <c r="CM271" s="78"/>
      <c r="CN271" s="78"/>
      <c r="CO271" s="78"/>
      <c r="CP271" s="78"/>
      <c r="CQ271" s="78"/>
      <c r="CR271" s="78"/>
      <c r="CS271" s="78"/>
      <c r="CT271" s="78"/>
      <c r="CU271" s="78"/>
      <c r="CV271" s="78"/>
      <c r="CW271" s="78"/>
      <c r="CX271" s="78"/>
      <c r="CY271" s="78"/>
      <c r="CZ271" s="78"/>
      <c r="DA271" s="78"/>
      <c r="DB271" s="78"/>
      <c r="DC271" s="78"/>
      <c r="DD271" s="78"/>
      <c r="DE271" s="78"/>
      <c r="DF271" s="78"/>
      <c r="DG271" s="78"/>
      <c r="DH271" s="78"/>
      <c r="DI271" s="78"/>
      <c r="DJ271" s="78"/>
      <c r="DK271" s="78"/>
      <c r="DL271" s="78"/>
      <c r="DM271" s="78"/>
      <c r="DN271" s="78"/>
      <c r="DO271" s="78"/>
      <c r="DP271" s="78"/>
      <c r="DQ271" s="78"/>
      <c r="DR271" s="78"/>
      <c r="DS271" s="78"/>
      <c r="DT271" s="78"/>
      <c r="DU271" s="78"/>
      <c r="DV271" s="78"/>
      <c r="DW271" s="78"/>
      <c r="DX271" s="78"/>
      <c r="DY271" s="78"/>
      <c r="DZ271" s="78"/>
      <c r="EA271" s="78"/>
      <c r="EB271" s="78"/>
      <c r="EC271" s="78"/>
      <c r="ED271" s="78"/>
      <c r="EE271" s="78"/>
      <c r="EF271" s="78"/>
      <c r="EG271" s="78"/>
      <c r="EH271" s="78"/>
      <c r="EI271" s="78"/>
      <c r="EJ271" s="78"/>
    </row>
    <row r="272" spans="1:140" x14ac:dyDescent="0.25">
      <c r="A272" s="87"/>
      <c r="B272" s="119">
        <v>269</v>
      </c>
      <c r="C272" s="88" t="s">
        <v>413</v>
      </c>
      <c r="D272" s="88" t="s">
        <v>654</v>
      </c>
      <c r="E272" s="73">
        <v>0</v>
      </c>
      <c r="F272" s="73">
        <v>2.0699999999999998</v>
      </c>
      <c r="G272" s="73">
        <v>0</v>
      </c>
      <c r="H272" s="74">
        <v>0</v>
      </c>
      <c r="I272" s="74">
        <v>0</v>
      </c>
      <c r="J272" s="74">
        <v>0</v>
      </c>
      <c r="K272" s="75">
        <v>0</v>
      </c>
      <c r="L272" s="74">
        <f t="shared" si="216"/>
        <v>0</v>
      </c>
      <c r="M272" s="74">
        <f t="shared" si="217"/>
        <v>0</v>
      </c>
      <c r="N272" s="74">
        <v>0</v>
      </c>
      <c r="O272" s="74">
        <v>0</v>
      </c>
      <c r="P272" s="74">
        <v>0</v>
      </c>
      <c r="Q272" s="74">
        <v>0</v>
      </c>
      <c r="R272" s="74">
        <v>0</v>
      </c>
      <c r="S272" s="74">
        <v>0</v>
      </c>
      <c r="T272" s="74">
        <v>0</v>
      </c>
      <c r="U272" s="74">
        <v>0</v>
      </c>
      <c r="V272" s="74">
        <v>0</v>
      </c>
      <c r="W272" s="74">
        <v>1.71</v>
      </c>
      <c r="X272" s="74">
        <v>0</v>
      </c>
      <c r="Y272" s="74">
        <v>0</v>
      </c>
      <c r="Z272" s="74">
        <v>0</v>
      </c>
      <c r="AA272" s="74">
        <v>0</v>
      </c>
      <c r="AB272" s="74">
        <v>0</v>
      </c>
      <c r="AC272" s="74">
        <v>0</v>
      </c>
      <c r="AD272" s="74">
        <v>0</v>
      </c>
      <c r="AE272" s="75">
        <v>0</v>
      </c>
      <c r="AF272" s="74">
        <f t="shared" si="218"/>
        <v>0</v>
      </c>
      <c r="AG272" s="74">
        <f t="shared" si="219"/>
        <v>0</v>
      </c>
      <c r="AH272" s="74">
        <f t="shared" si="220"/>
        <v>0</v>
      </c>
      <c r="AI272" s="75">
        <v>0</v>
      </c>
      <c r="AJ272" s="74">
        <f t="shared" si="221"/>
        <v>0</v>
      </c>
      <c r="AK272" s="74">
        <f t="shared" si="222"/>
        <v>0</v>
      </c>
      <c r="AL272" s="74">
        <f t="shared" si="223"/>
        <v>0</v>
      </c>
      <c r="AM272" s="75">
        <v>0.66</v>
      </c>
      <c r="AN272" s="74">
        <f t="shared" si="224"/>
        <v>0</v>
      </c>
      <c r="AO272" s="74">
        <f t="shared" si="225"/>
        <v>0.36300000000000004</v>
      </c>
      <c r="AP272" s="74">
        <f t="shared" si="226"/>
        <v>0.29700000000000004</v>
      </c>
      <c r="AQ272" s="75">
        <v>0</v>
      </c>
      <c r="AR272" s="74">
        <f t="shared" si="227"/>
        <v>0</v>
      </c>
      <c r="AS272" s="74">
        <f t="shared" si="228"/>
        <v>0</v>
      </c>
      <c r="AT272" s="74">
        <f t="shared" si="229"/>
        <v>0</v>
      </c>
      <c r="AU272" s="74">
        <v>0</v>
      </c>
      <c r="AV272" s="74">
        <v>0</v>
      </c>
      <c r="AW272" s="74">
        <v>0</v>
      </c>
      <c r="AX272" s="75">
        <v>0</v>
      </c>
      <c r="AY272" s="74">
        <f t="shared" si="230"/>
        <v>0</v>
      </c>
      <c r="AZ272" s="74">
        <f t="shared" si="231"/>
        <v>0</v>
      </c>
      <c r="BA272" s="74">
        <f t="shared" si="232"/>
        <v>0</v>
      </c>
      <c r="BB272" s="74">
        <v>0</v>
      </c>
      <c r="BC272" s="74">
        <f t="shared" si="239"/>
        <v>0</v>
      </c>
      <c r="BD272" s="74">
        <f t="shared" si="240"/>
        <v>0</v>
      </c>
      <c r="BE272" s="74">
        <f t="shared" si="241"/>
        <v>0</v>
      </c>
      <c r="BF272" s="75">
        <v>0.06</v>
      </c>
      <c r="BG272" s="74">
        <f t="shared" si="233"/>
        <v>0</v>
      </c>
      <c r="BH272" s="74">
        <f t="shared" si="234"/>
        <v>3.3000000000000002E-2</v>
      </c>
      <c r="BI272" s="74">
        <f t="shared" si="235"/>
        <v>2.7E-2</v>
      </c>
      <c r="BJ272" s="75">
        <v>0</v>
      </c>
      <c r="BK272" s="74">
        <f t="shared" si="236"/>
        <v>0</v>
      </c>
      <c r="BL272" s="74">
        <f t="shared" si="237"/>
        <v>0</v>
      </c>
      <c r="BM272" s="74">
        <f t="shared" si="238"/>
        <v>0</v>
      </c>
      <c r="BN272" s="74">
        <f t="shared" si="242"/>
        <v>0</v>
      </c>
      <c r="BO272" s="74">
        <f t="shared" si="243"/>
        <v>2.1059999999999999</v>
      </c>
      <c r="BP272" s="74">
        <f t="shared" si="244"/>
        <v>2.3940000000000001</v>
      </c>
      <c r="BQ272" s="74">
        <f t="shared" si="245"/>
        <v>4.5</v>
      </c>
      <c r="BS272" s="74">
        <f t="shared" si="246"/>
        <v>4.4999999999999991</v>
      </c>
      <c r="BT272" s="74">
        <f t="shared" si="247"/>
        <v>0</v>
      </c>
      <c r="BU272" s="74"/>
      <c r="BV272" s="77">
        <f t="shared" si="248"/>
        <v>0</v>
      </c>
      <c r="BW272" s="77">
        <f t="shared" si="249"/>
        <v>0.46799999999999997</v>
      </c>
      <c r="BX272" s="77">
        <f t="shared" si="250"/>
        <v>0.53200000000000003</v>
      </c>
      <c r="BY272" s="78"/>
      <c r="BZ272" s="78"/>
      <c r="CA272" s="78"/>
      <c r="CB272" s="78"/>
      <c r="CC272" s="78"/>
      <c r="CD272" s="78"/>
      <c r="CE272" s="78"/>
      <c r="CF272" s="78"/>
      <c r="CG272" s="78"/>
      <c r="CH272" s="78"/>
      <c r="CI272" s="78"/>
      <c r="CJ272" s="78"/>
      <c r="CK272" s="78"/>
      <c r="CL272" s="78"/>
      <c r="CM272" s="78"/>
      <c r="CN272" s="78"/>
      <c r="CO272" s="78"/>
      <c r="CP272" s="78"/>
      <c r="CQ272" s="78"/>
      <c r="CR272" s="78"/>
      <c r="CS272" s="78"/>
      <c r="CT272" s="78"/>
      <c r="CU272" s="78"/>
      <c r="CV272" s="78"/>
      <c r="CW272" s="78"/>
      <c r="CX272" s="78"/>
      <c r="CY272" s="78"/>
      <c r="CZ272" s="78"/>
      <c r="DA272" s="78"/>
      <c r="DB272" s="78"/>
      <c r="DC272" s="78"/>
      <c r="DD272" s="78"/>
      <c r="DE272" s="78"/>
      <c r="DF272" s="78"/>
      <c r="DG272" s="78"/>
      <c r="DH272" s="78"/>
      <c r="DI272" s="78"/>
      <c r="DJ272" s="78"/>
      <c r="DK272" s="78"/>
      <c r="DL272" s="78"/>
      <c r="DM272" s="78"/>
      <c r="DN272" s="78"/>
      <c r="DO272" s="78"/>
      <c r="DP272" s="78"/>
      <c r="DQ272" s="78"/>
      <c r="DR272" s="78"/>
      <c r="DS272" s="78"/>
      <c r="DT272" s="78"/>
      <c r="DU272" s="78"/>
      <c r="DV272" s="78"/>
      <c r="DW272" s="78"/>
      <c r="DX272" s="78"/>
      <c r="DY272" s="78"/>
      <c r="DZ272" s="78"/>
      <c r="EA272" s="78"/>
      <c r="EB272" s="78"/>
      <c r="EC272" s="78"/>
      <c r="ED272" s="78"/>
      <c r="EE272" s="78"/>
      <c r="EF272" s="78"/>
      <c r="EG272" s="78"/>
      <c r="EH272" s="78"/>
      <c r="EI272" s="78"/>
      <c r="EJ272" s="78"/>
    </row>
    <row r="273" spans="1:140" x14ac:dyDescent="0.25">
      <c r="A273" s="87"/>
      <c r="B273" s="119">
        <v>270</v>
      </c>
      <c r="C273" s="88" t="s">
        <v>590</v>
      </c>
      <c r="D273" s="88" t="s">
        <v>432</v>
      </c>
      <c r="E273" s="73">
        <v>0</v>
      </c>
      <c r="F273" s="73">
        <v>0.7</v>
      </c>
      <c r="G273" s="73">
        <v>0</v>
      </c>
      <c r="H273" s="74">
        <v>0</v>
      </c>
      <c r="I273" s="74">
        <v>0</v>
      </c>
      <c r="J273" s="74">
        <v>0</v>
      </c>
      <c r="K273" s="75">
        <v>0</v>
      </c>
      <c r="L273" s="74">
        <f t="shared" si="216"/>
        <v>0</v>
      </c>
      <c r="M273" s="74">
        <f t="shared" si="217"/>
        <v>0</v>
      </c>
      <c r="N273" s="74">
        <v>0</v>
      </c>
      <c r="O273" s="74">
        <v>0</v>
      </c>
      <c r="P273" s="74">
        <v>0</v>
      </c>
      <c r="Q273" s="74">
        <v>0</v>
      </c>
      <c r="R273" s="74">
        <v>0</v>
      </c>
      <c r="S273" s="74">
        <v>27</v>
      </c>
      <c r="T273" s="74">
        <v>0</v>
      </c>
      <c r="U273" s="74">
        <v>0</v>
      </c>
      <c r="V273" s="74">
        <v>0</v>
      </c>
      <c r="W273" s="74">
        <v>0.8</v>
      </c>
      <c r="X273" s="74">
        <v>0</v>
      </c>
      <c r="Y273" s="74">
        <v>0</v>
      </c>
      <c r="Z273" s="74">
        <v>0</v>
      </c>
      <c r="AA273" s="74">
        <v>0</v>
      </c>
      <c r="AB273" s="74">
        <v>0</v>
      </c>
      <c r="AC273" s="74">
        <v>0</v>
      </c>
      <c r="AD273" s="74">
        <v>0</v>
      </c>
      <c r="AE273" s="75">
        <v>4.2</v>
      </c>
      <c r="AF273" s="74">
        <f t="shared" si="218"/>
        <v>0</v>
      </c>
      <c r="AG273" s="74">
        <f t="shared" si="219"/>
        <v>0</v>
      </c>
      <c r="AH273" s="74">
        <f t="shared" si="220"/>
        <v>4.2</v>
      </c>
      <c r="AI273" s="75">
        <v>0</v>
      </c>
      <c r="AJ273" s="74">
        <f t="shared" si="221"/>
        <v>0</v>
      </c>
      <c r="AK273" s="74">
        <f t="shared" si="222"/>
        <v>0</v>
      </c>
      <c r="AL273" s="74">
        <f t="shared" si="223"/>
        <v>0</v>
      </c>
      <c r="AM273" s="75">
        <v>0</v>
      </c>
      <c r="AN273" s="74">
        <f t="shared" si="224"/>
        <v>0</v>
      </c>
      <c r="AO273" s="74">
        <f t="shared" si="225"/>
        <v>0</v>
      </c>
      <c r="AP273" s="74">
        <f t="shared" si="226"/>
        <v>0</v>
      </c>
      <c r="AQ273" s="75">
        <v>0</v>
      </c>
      <c r="AR273" s="74">
        <f t="shared" si="227"/>
        <v>0</v>
      </c>
      <c r="AS273" s="74">
        <f t="shared" si="228"/>
        <v>0</v>
      </c>
      <c r="AT273" s="74">
        <f t="shared" si="229"/>
        <v>0</v>
      </c>
      <c r="AU273" s="74">
        <v>0</v>
      </c>
      <c r="AV273" s="74">
        <v>0</v>
      </c>
      <c r="AW273" s="74">
        <v>0</v>
      </c>
      <c r="AX273" s="75">
        <v>0</v>
      </c>
      <c r="AY273" s="74">
        <f t="shared" si="230"/>
        <v>0</v>
      </c>
      <c r="AZ273" s="74">
        <f t="shared" si="231"/>
        <v>0</v>
      </c>
      <c r="BA273" s="74">
        <f t="shared" si="232"/>
        <v>0</v>
      </c>
      <c r="BB273" s="74">
        <v>0</v>
      </c>
      <c r="BC273" s="74">
        <f t="shared" si="239"/>
        <v>0</v>
      </c>
      <c r="BD273" s="74">
        <f t="shared" si="240"/>
        <v>0</v>
      </c>
      <c r="BE273" s="74">
        <f t="shared" si="241"/>
        <v>0</v>
      </c>
      <c r="BF273" s="75">
        <v>0.1</v>
      </c>
      <c r="BG273" s="74">
        <f t="shared" si="233"/>
        <v>0</v>
      </c>
      <c r="BH273" s="74">
        <f t="shared" si="234"/>
        <v>5.5000000000000007E-2</v>
      </c>
      <c r="BI273" s="74">
        <f t="shared" si="235"/>
        <v>4.5000000000000005E-2</v>
      </c>
      <c r="BJ273" s="75">
        <v>0</v>
      </c>
      <c r="BK273" s="74">
        <f t="shared" si="236"/>
        <v>0</v>
      </c>
      <c r="BL273" s="74">
        <f t="shared" si="237"/>
        <v>0</v>
      </c>
      <c r="BM273" s="74">
        <f t="shared" si="238"/>
        <v>0</v>
      </c>
      <c r="BN273" s="74">
        <f t="shared" si="242"/>
        <v>0</v>
      </c>
      <c r="BO273" s="74">
        <f t="shared" si="243"/>
        <v>27.855</v>
      </c>
      <c r="BP273" s="74">
        <f t="shared" si="244"/>
        <v>4.9450000000000003</v>
      </c>
      <c r="BQ273" s="74">
        <f t="shared" si="245"/>
        <v>32.799999999999997</v>
      </c>
      <c r="BS273" s="74">
        <f t="shared" si="246"/>
        <v>32.800000000000004</v>
      </c>
      <c r="BT273" s="74">
        <f t="shared" si="247"/>
        <v>0</v>
      </c>
      <c r="BU273" s="74"/>
      <c r="BV273" s="77">
        <f t="shared" si="248"/>
        <v>0</v>
      </c>
      <c r="BW273" s="77">
        <f t="shared" si="249"/>
        <v>0.8492378048780489</v>
      </c>
      <c r="BX273" s="77">
        <f t="shared" si="250"/>
        <v>0.15076219512195124</v>
      </c>
      <c r="BY273" s="78"/>
      <c r="BZ273" s="78"/>
      <c r="CA273" s="78"/>
      <c r="CB273" s="78"/>
      <c r="CC273" s="78"/>
      <c r="CD273" s="78"/>
      <c r="CE273" s="78"/>
      <c r="CF273" s="78"/>
      <c r="CG273" s="78"/>
      <c r="CH273" s="78"/>
      <c r="CI273" s="78"/>
      <c r="CJ273" s="78"/>
      <c r="CK273" s="78"/>
      <c r="CL273" s="78"/>
      <c r="CM273" s="78"/>
      <c r="CN273" s="78"/>
      <c r="CO273" s="78"/>
      <c r="CP273" s="78"/>
      <c r="CQ273" s="78"/>
      <c r="CR273" s="78"/>
      <c r="CS273" s="78"/>
      <c r="CT273" s="78"/>
      <c r="CU273" s="78"/>
      <c r="CV273" s="78"/>
      <c r="CW273" s="78"/>
      <c r="CX273" s="78"/>
      <c r="CY273" s="78"/>
      <c r="CZ273" s="78"/>
      <c r="DA273" s="78"/>
      <c r="DB273" s="78"/>
      <c r="DC273" s="78"/>
      <c r="DD273" s="78"/>
      <c r="DE273" s="78"/>
      <c r="DF273" s="78"/>
      <c r="DG273" s="78"/>
      <c r="DH273" s="78"/>
      <c r="DI273" s="78"/>
      <c r="DJ273" s="78"/>
      <c r="DK273" s="78"/>
      <c r="DL273" s="78"/>
      <c r="DM273" s="78"/>
      <c r="DN273" s="78"/>
      <c r="DO273" s="78"/>
      <c r="DP273" s="78"/>
      <c r="DQ273" s="78"/>
      <c r="DR273" s="78"/>
      <c r="DS273" s="78"/>
      <c r="DT273" s="78"/>
      <c r="DU273" s="78"/>
      <c r="DV273" s="78"/>
      <c r="DW273" s="78"/>
      <c r="DX273" s="78"/>
      <c r="DY273" s="78"/>
      <c r="DZ273" s="78"/>
      <c r="EA273" s="78"/>
      <c r="EB273" s="78"/>
      <c r="EC273" s="78"/>
      <c r="ED273" s="78"/>
      <c r="EE273" s="78"/>
      <c r="EF273" s="78"/>
      <c r="EG273" s="78"/>
      <c r="EH273" s="78"/>
      <c r="EI273" s="78"/>
      <c r="EJ273" s="78"/>
    </row>
    <row r="274" spans="1:140" x14ac:dyDescent="0.25">
      <c r="A274" s="87"/>
      <c r="B274" s="119">
        <v>271</v>
      </c>
      <c r="C274" s="88" t="s">
        <v>589</v>
      </c>
      <c r="D274" s="88" t="s">
        <v>195</v>
      </c>
      <c r="E274" s="73">
        <v>0</v>
      </c>
      <c r="F274" s="73">
        <v>0.67</v>
      </c>
      <c r="G274" s="73">
        <v>0</v>
      </c>
      <c r="H274" s="74">
        <v>0</v>
      </c>
      <c r="I274" s="74">
        <v>0</v>
      </c>
      <c r="J274" s="74">
        <v>0</v>
      </c>
      <c r="K274" s="75">
        <v>0</v>
      </c>
      <c r="L274" s="74">
        <f t="shared" si="216"/>
        <v>0</v>
      </c>
      <c r="M274" s="74">
        <f t="shared" si="217"/>
        <v>0</v>
      </c>
      <c r="N274" s="74">
        <v>0</v>
      </c>
      <c r="O274" s="74">
        <v>0</v>
      </c>
      <c r="P274" s="74">
        <v>0</v>
      </c>
      <c r="Q274" s="74">
        <v>0</v>
      </c>
      <c r="R274" s="74">
        <v>0</v>
      </c>
      <c r="S274" s="74">
        <v>7.28</v>
      </c>
      <c r="T274" s="74">
        <v>0</v>
      </c>
      <c r="U274" s="74">
        <v>0</v>
      </c>
      <c r="V274" s="74">
        <v>0</v>
      </c>
      <c r="W274" s="74">
        <v>1</v>
      </c>
      <c r="X274" s="74">
        <v>0</v>
      </c>
      <c r="Y274" s="74">
        <v>0</v>
      </c>
      <c r="Z274" s="74">
        <v>0</v>
      </c>
      <c r="AA274" s="74">
        <v>0</v>
      </c>
      <c r="AB274" s="74">
        <v>0</v>
      </c>
      <c r="AC274" s="74">
        <v>0</v>
      </c>
      <c r="AD274" s="74">
        <v>0</v>
      </c>
      <c r="AE274" s="75">
        <v>0</v>
      </c>
      <c r="AF274" s="74">
        <f t="shared" si="218"/>
        <v>0</v>
      </c>
      <c r="AG274" s="74">
        <f t="shared" si="219"/>
        <v>0</v>
      </c>
      <c r="AH274" s="74">
        <f t="shared" si="220"/>
        <v>0</v>
      </c>
      <c r="AI274" s="75">
        <v>0</v>
      </c>
      <c r="AJ274" s="74">
        <f t="shared" si="221"/>
        <v>0</v>
      </c>
      <c r="AK274" s="74">
        <f t="shared" si="222"/>
        <v>0</v>
      </c>
      <c r="AL274" s="74">
        <f t="shared" si="223"/>
        <v>0</v>
      </c>
      <c r="AM274" s="75">
        <v>0</v>
      </c>
      <c r="AN274" s="74">
        <f t="shared" si="224"/>
        <v>0</v>
      </c>
      <c r="AO274" s="74">
        <f t="shared" si="225"/>
        <v>0</v>
      </c>
      <c r="AP274" s="74">
        <f t="shared" si="226"/>
        <v>0</v>
      </c>
      <c r="AQ274" s="75">
        <v>0</v>
      </c>
      <c r="AR274" s="74">
        <f t="shared" si="227"/>
        <v>0</v>
      </c>
      <c r="AS274" s="74">
        <f t="shared" si="228"/>
        <v>0</v>
      </c>
      <c r="AT274" s="74">
        <f t="shared" si="229"/>
        <v>0</v>
      </c>
      <c r="AU274" s="74">
        <v>0</v>
      </c>
      <c r="AV274" s="74">
        <v>0</v>
      </c>
      <c r="AW274" s="74">
        <v>0</v>
      </c>
      <c r="AX274" s="75">
        <v>0</v>
      </c>
      <c r="AY274" s="74">
        <f t="shared" si="230"/>
        <v>0</v>
      </c>
      <c r="AZ274" s="74">
        <f t="shared" si="231"/>
        <v>0</v>
      </c>
      <c r="BA274" s="74">
        <f t="shared" si="232"/>
        <v>0</v>
      </c>
      <c r="BB274" s="74">
        <v>0</v>
      </c>
      <c r="BC274" s="74">
        <f t="shared" si="239"/>
        <v>0</v>
      </c>
      <c r="BD274" s="74">
        <f t="shared" si="240"/>
        <v>0</v>
      </c>
      <c r="BE274" s="74">
        <f t="shared" si="241"/>
        <v>0</v>
      </c>
      <c r="BF274" s="75">
        <v>0.17279999999999998</v>
      </c>
      <c r="BG274" s="74">
        <f t="shared" si="233"/>
        <v>0</v>
      </c>
      <c r="BH274" s="74">
        <f t="shared" si="234"/>
        <v>9.5039999999999999E-2</v>
      </c>
      <c r="BI274" s="74">
        <f t="shared" si="235"/>
        <v>7.7759999999999996E-2</v>
      </c>
      <c r="BJ274" s="75">
        <v>0</v>
      </c>
      <c r="BK274" s="74">
        <f t="shared" si="236"/>
        <v>0</v>
      </c>
      <c r="BL274" s="74">
        <f t="shared" si="237"/>
        <v>0</v>
      </c>
      <c r="BM274" s="74">
        <f t="shared" si="238"/>
        <v>0</v>
      </c>
      <c r="BN274" s="74">
        <f t="shared" si="242"/>
        <v>0</v>
      </c>
      <c r="BO274" s="74">
        <f t="shared" si="243"/>
        <v>8.3750400000000003</v>
      </c>
      <c r="BP274" s="74">
        <f t="shared" si="244"/>
        <v>0.74775999999999998</v>
      </c>
      <c r="BQ274" s="74">
        <f t="shared" si="245"/>
        <v>9.1227999999999998</v>
      </c>
      <c r="BS274" s="74">
        <f t="shared" si="246"/>
        <v>9.1228000000000016</v>
      </c>
      <c r="BT274" s="74">
        <f t="shared" si="247"/>
        <v>0</v>
      </c>
      <c r="BU274" s="74"/>
      <c r="BV274" s="77">
        <f t="shared" si="248"/>
        <v>0</v>
      </c>
      <c r="BW274" s="77">
        <f t="shared" si="249"/>
        <v>0.91803393694918234</v>
      </c>
      <c r="BX274" s="77">
        <f t="shared" si="250"/>
        <v>8.1966063050817731E-2</v>
      </c>
      <c r="BY274" s="78"/>
      <c r="BZ274" s="78"/>
      <c r="CA274" s="78"/>
      <c r="CB274" s="78"/>
      <c r="CC274" s="78"/>
      <c r="CD274" s="78"/>
      <c r="CE274" s="78"/>
      <c r="CF274" s="78"/>
      <c r="CG274" s="78"/>
      <c r="CH274" s="78"/>
      <c r="CI274" s="78"/>
      <c r="CJ274" s="78"/>
      <c r="CK274" s="78"/>
      <c r="CL274" s="78"/>
      <c r="CM274" s="78"/>
      <c r="CN274" s="78"/>
      <c r="CO274" s="78"/>
      <c r="CP274" s="78"/>
      <c r="CQ274" s="78"/>
      <c r="CR274" s="78"/>
      <c r="CS274" s="78"/>
      <c r="CT274" s="78"/>
      <c r="CU274" s="78"/>
      <c r="CV274" s="78"/>
      <c r="CW274" s="78"/>
      <c r="CX274" s="78"/>
      <c r="CY274" s="78"/>
      <c r="CZ274" s="78"/>
      <c r="DA274" s="78"/>
      <c r="DB274" s="78"/>
      <c r="DC274" s="78"/>
      <c r="DD274" s="78"/>
      <c r="DE274" s="78"/>
      <c r="DF274" s="78"/>
      <c r="DG274" s="78"/>
      <c r="DH274" s="78"/>
      <c r="DI274" s="78"/>
      <c r="DJ274" s="78"/>
      <c r="DK274" s="78"/>
      <c r="DL274" s="78"/>
      <c r="DM274" s="78"/>
      <c r="DN274" s="78"/>
      <c r="DO274" s="78"/>
      <c r="DP274" s="78"/>
      <c r="DQ274" s="78"/>
      <c r="DR274" s="78"/>
      <c r="DS274" s="78"/>
      <c r="DT274" s="78"/>
      <c r="DU274" s="78"/>
      <c r="DV274" s="78"/>
      <c r="DW274" s="78"/>
      <c r="DX274" s="78"/>
      <c r="DY274" s="78"/>
      <c r="DZ274" s="78"/>
      <c r="EA274" s="78"/>
      <c r="EB274" s="78"/>
      <c r="EC274" s="78"/>
      <c r="ED274" s="78"/>
      <c r="EE274" s="78"/>
      <c r="EF274" s="78"/>
      <c r="EG274" s="78"/>
      <c r="EH274" s="78"/>
      <c r="EI274" s="78"/>
      <c r="EJ274" s="78"/>
    </row>
    <row r="275" spans="1:140" x14ac:dyDescent="0.25">
      <c r="A275" s="72"/>
      <c r="B275" s="119">
        <v>272</v>
      </c>
      <c r="C275" s="88" t="s">
        <v>433</v>
      </c>
      <c r="D275" s="88" t="s">
        <v>316</v>
      </c>
      <c r="E275" s="73">
        <v>0</v>
      </c>
      <c r="F275" s="73">
        <v>0</v>
      </c>
      <c r="G275" s="73">
        <v>0</v>
      </c>
      <c r="H275" s="74">
        <v>0</v>
      </c>
      <c r="I275" s="74">
        <v>0</v>
      </c>
      <c r="J275" s="74">
        <v>3.3</v>
      </c>
      <c r="K275" s="75">
        <v>0</v>
      </c>
      <c r="L275" s="74">
        <f t="shared" si="216"/>
        <v>0</v>
      </c>
      <c r="M275" s="74">
        <f t="shared" si="217"/>
        <v>0</v>
      </c>
      <c r="N275" s="74">
        <v>0</v>
      </c>
      <c r="O275" s="74">
        <v>0</v>
      </c>
      <c r="P275" s="74">
        <v>0</v>
      </c>
      <c r="Q275" s="74">
        <v>53</v>
      </c>
      <c r="R275" s="74">
        <v>0</v>
      </c>
      <c r="S275" s="74">
        <v>0</v>
      </c>
      <c r="T275" s="74">
        <v>0</v>
      </c>
      <c r="U275" s="74">
        <v>0</v>
      </c>
      <c r="V275" s="74">
        <v>0</v>
      </c>
      <c r="W275" s="74">
        <v>0</v>
      </c>
      <c r="X275" s="74">
        <v>0</v>
      </c>
      <c r="Y275" s="74">
        <v>0</v>
      </c>
      <c r="Z275" s="74">
        <v>0</v>
      </c>
      <c r="AA275" s="74">
        <v>0</v>
      </c>
      <c r="AB275" s="74">
        <v>0</v>
      </c>
      <c r="AC275" s="74">
        <v>0</v>
      </c>
      <c r="AD275" s="74">
        <v>0</v>
      </c>
      <c r="AE275" s="75">
        <v>4.67</v>
      </c>
      <c r="AF275" s="74">
        <f t="shared" si="218"/>
        <v>0</v>
      </c>
      <c r="AG275" s="74">
        <f t="shared" si="219"/>
        <v>0</v>
      </c>
      <c r="AH275" s="74">
        <f t="shared" si="220"/>
        <v>4.67</v>
      </c>
      <c r="AI275" s="75">
        <v>0</v>
      </c>
      <c r="AJ275" s="74">
        <f t="shared" si="221"/>
        <v>0</v>
      </c>
      <c r="AK275" s="74">
        <f t="shared" si="222"/>
        <v>0</v>
      </c>
      <c r="AL275" s="74">
        <f t="shared" si="223"/>
        <v>0</v>
      </c>
      <c r="AM275" s="75">
        <v>0.14000000000000001</v>
      </c>
      <c r="AN275" s="74">
        <f t="shared" si="224"/>
        <v>0</v>
      </c>
      <c r="AO275" s="74">
        <f t="shared" si="225"/>
        <v>7.7000000000000013E-2</v>
      </c>
      <c r="AP275" s="74">
        <f t="shared" si="226"/>
        <v>6.3000000000000014E-2</v>
      </c>
      <c r="AQ275" s="75">
        <v>0</v>
      </c>
      <c r="AR275" s="74">
        <f t="shared" si="227"/>
        <v>0</v>
      </c>
      <c r="AS275" s="74">
        <f t="shared" si="228"/>
        <v>0</v>
      </c>
      <c r="AT275" s="74">
        <f t="shared" si="229"/>
        <v>0</v>
      </c>
      <c r="AU275" s="74">
        <v>0</v>
      </c>
      <c r="AV275" s="74">
        <v>0</v>
      </c>
      <c r="AW275" s="74">
        <v>0</v>
      </c>
      <c r="AX275" s="75">
        <v>0</v>
      </c>
      <c r="AY275" s="74">
        <f t="shared" si="230"/>
        <v>0</v>
      </c>
      <c r="AZ275" s="74">
        <f t="shared" si="231"/>
        <v>0</v>
      </c>
      <c r="BA275" s="74">
        <f t="shared" si="232"/>
        <v>0</v>
      </c>
      <c r="BB275" s="74">
        <v>0</v>
      </c>
      <c r="BC275" s="74">
        <f t="shared" si="239"/>
        <v>0</v>
      </c>
      <c r="BD275" s="74">
        <f t="shared" si="240"/>
        <v>0</v>
      </c>
      <c r="BE275" s="74">
        <f t="shared" si="241"/>
        <v>0</v>
      </c>
      <c r="BF275" s="75">
        <v>1.6</v>
      </c>
      <c r="BG275" s="74">
        <f t="shared" si="233"/>
        <v>0</v>
      </c>
      <c r="BH275" s="74">
        <f t="shared" si="234"/>
        <v>0.88000000000000012</v>
      </c>
      <c r="BI275" s="74">
        <f t="shared" si="235"/>
        <v>0.72000000000000008</v>
      </c>
      <c r="BJ275" s="75">
        <v>0</v>
      </c>
      <c r="BK275" s="74">
        <f t="shared" si="236"/>
        <v>0</v>
      </c>
      <c r="BL275" s="74">
        <f t="shared" si="237"/>
        <v>0</v>
      </c>
      <c r="BM275" s="74">
        <f t="shared" si="238"/>
        <v>0</v>
      </c>
      <c r="BN275" s="74">
        <f t="shared" si="242"/>
        <v>0</v>
      </c>
      <c r="BO275" s="74">
        <f t="shared" si="243"/>
        <v>53.957000000000001</v>
      </c>
      <c r="BP275" s="74">
        <f t="shared" si="244"/>
        <v>8.7530000000000001</v>
      </c>
      <c r="BQ275" s="74">
        <f t="shared" si="245"/>
        <v>62.71</v>
      </c>
      <c r="BS275" s="74">
        <f t="shared" si="246"/>
        <v>62.71</v>
      </c>
      <c r="BT275" s="74">
        <f t="shared" si="247"/>
        <v>0</v>
      </c>
      <c r="BU275" s="74"/>
      <c r="BV275" s="77">
        <f t="shared" si="248"/>
        <v>0</v>
      </c>
      <c r="BW275" s="77">
        <f t="shared" si="249"/>
        <v>0.86042098548875778</v>
      </c>
      <c r="BX275" s="77">
        <f t="shared" si="250"/>
        <v>0.13957901451124222</v>
      </c>
      <c r="BY275" s="78"/>
      <c r="BZ275" s="78"/>
      <c r="CA275" s="78"/>
      <c r="CB275" s="78"/>
      <c r="CC275" s="78"/>
      <c r="CD275" s="78"/>
      <c r="CE275" s="78"/>
      <c r="CF275" s="78"/>
      <c r="CG275" s="78"/>
      <c r="CH275" s="78"/>
      <c r="CI275" s="78"/>
      <c r="CJ275" s="78"/>
      <c r="CK275" s="78"/>
      <c r="CL275" s="78"/>
      <c r="CM275" s="78"/>
      <c r="CN275" s="78"/>
      <c r="CO275" s="78"/>
      <c r="CP275" s="78"/>
      <c r="CQ275" s="78"/>
      <c r="CR275" s="78"/>
      <c r="CS275" s="78"/>
      <c r="CT275" s="78"/>
      <c r="CU275" s="78"/>
      <c r="CV275" s="78"/>
      <c r="CW275" s="78"/>
      <c r="CX275" s="78"/>
      <c r="CY275" s="78"/>
      <c r="CZ275" s="78"/>
      <c r="DA275" s="78"/>
      <c r="DB275" s="78"/>
      <c r="DC275" s="78"/>
      <c r="DD275" s="78"/>
      <c r="DE275" s="78"/>
      <c r="DF275" s="78"/>
      <c r="DG275" s="78"/>
      <c r="DH275" s="78"/>
      <c r="DI275" s="78"/>
      <c r="DJ275" s="78"/>
      <c r="DK275" s="78"/>
      <c r="DL275" s="78"/>
      <c r="DM275" s="78"/>
      <c r="DN275" s="78"/>
      <c r="DO275" s="78"/>
      <c r="DP275" s="78"/>
      <c r="DQ275" s="78"/>
      <c r="DR275" s="78"/>
      <c r="DS275" s="78"/>
      <c r="DT275" s="78"/>
      <c r="DU275" s="78"/>
      <c r="DV275" s="78"/>
      <c r="DW275" s="78"/>
      <c r="DX275" s="78"/>
      <c r="DY275" s="78"/>
      <c r="DZ275" s="78"/>
      <c r="EA275" s="78"/>
      <c r="EB275" s="78"/>
      <c r="EC275" s="78"/>
      <c r="ED275" s="78"/>
      <c r="EE275" s="78"/>
      <c r="EF275" s="78"/>
      <c r="EG275" s="78"/>
      <c r="EH275" s="78"/>
      <c r="EI275" s="78"/>
      <c r="EJ275" s="78"/>
    </row>
    <row r="276" spans="1:140" x14ac:dyDescent="0.25">
      <c r="A276" s="87"/>
      <c r="B276" s="119">
        <v>273</v>
      </c>
      <c r="C276" s="88" t="s">
        <v>372</v>
      </c>
      <c r="D276" s="88" t="s">
        <v>317</v>
      </c>
      <c r="E276" s="73">
        <v>0</v>
      </c>
      <c r="F276" s="73">
        <v>0.05</v>
      </c>
      <c r="G276" s="73">
        <v>0</v>
      </c>
      <c r="H276" s="74">
        <v>0</v>
      </c>
      <c r="I276" s="74">
        <v>0</v>
      </c>
      <c r="J276" s="74">
        <v>0</v>
      </c>
      <c r="K276" s="75">
        <v>0</v>
      </c>
      <c r="L276" s="74">
        <f t="shared" si="216"/>
        <v>0</v>
      </c>
      <c r="M276" s="74">
        <f t="shared" si="217"/>
        <v>0</v>
      </c>
      <c r="N276" s="74">
        <v>0</v>
      </c>
      <c r="O276" s="74">
        <v>0</v>
      </c>
      <c r="P276" s="74">
        <v>0</v>
      </c>
      <c r="Q276" s="74">
        <v>0</v>
      </c>
      <c r="R276" s="74">
        <v>0</v>
      </c>
      <c r="S276" s="74">
        <v>0</v>
      </c>
      <c r="T276" s="74">
        <v>0</v>
      </c>
      <c r="U276" s="74">
        <v>0</v>
      </c>
      <c r="V276" s="74">
        <v>0</v>
      </c>
      <c r="W276" s="74">
        <v>2.93</v>
      </c>
      <c r="X276" s="74">
        <v>0</v>
      </c>
      <c r="Y276" s="74">
        <v>0</v>
      </c>
      <c r="Z276" s="74">
        <v>0</v>
      </c>
      <c r="AA276" s="74">
        <v>0</v>
      </c>
      <c r="AB276" s="74">
        <v>0</v>
      </c>
      <c r="AC276" s="74">
        <v>0</v>
      </c>
      <c r="AD276" s="74">
        <v>0</v>
      </c>
      <c r="AE276" s="75">
        <v>0</v>
      </c>
      <c r="AF276" s="74">
        <f t="shared" si="218"/>
        <v>0</v>
      </c>
      <c r="AG276" s="74">
        <f t="shared" si="219"/>
        <v>0</v>
      </c>
      <c r="AH276" s="74">
        <f t="shared" si="220"/>
        <v>0</v>
      </c>
      <c r="AI276" s="75">
        <v>0</v>
      </c>
      <c r="AJ276" s="74">
        <f t="shared" si="221"/>
        <v>0</v>
      </c>
      <c r="AK276" s="74">
        <f t="shared" si="222"/>
        <v>0</v>
      </c>
      <c r="AL276" s="74">
        <f t="shared" si="223"/>
        <v>0</v>
      </c>
      <c r="AM276" s="75">
        <v>0</v>
      </c>
      <c r="AN276" s="74">
        <f t="shared" si="224"/>
        <v>0</v>
      </c>
      <c r="AO276" s="74">
        <f t="shared" si="225"/>
        <v>0</v>
      </c>
      <c r="AP276" s="74">
        <f t="shared" si="226"/>
        <v>0</v>
      </c>
      <c r="AQ276" s="75">
        <v>0</v>
      </c>
      <c r="AR276" s="74">
        <f t="shared" si="227"/>
        <v>0</v>
      </c>
      <c r="AS276" s="74">
        <f t="shared" si="228"/>
        <v>0</v>
      </c>
      <c r="AT276" s="74">
        <f t="shared" si="229"/>
        <v>0</v>
      </c>
      <c r="AU276" s="74">
        <v>0</v>
      </c>
      <c r="AV276" s="74">
        <v>0</v>
      </c>
      <c r="AW276" s="74">
        <v>0</v>
      </c>
      <c r="AX276" s="75">
        <v>0</v>
      </c>
      <c r="AY276" s="74">
        <f t="shared" si="230"/>
        <v>0</v>
      </c>
      <c r="AZ276" s="74">
        <f t="shared" si="231"/>
        <v>0</v>
      </c>
      <c r="BA276" s="74">
        <f t="shared" si="232"/>
        <v>0</v>
      </c>
      <c r="BB276" s="74">
        <v>0</v>
      </c>
      <c r="BC276" s="74">
        <f t="shared" si="239"/>
        <v>0</v>
      </c>
      <c r="BD276" s="74">
        <f t="shared" si="240"/>
        <v>0</v>
      </c>
      <c r="BE276" s="74">
        <f t="shared" si="241"/>
        <v>0</v>
      </c>
      <c r="BF276" s="75">
        <v>6.3899999999999998E-2</v>
      </c>
      <c r="BG276" s="74">
        <f t="shared" si="233"/>
        <v>0</v>
      </c>
      <c r="BH276" s="74">
        <f t="shared" si="234"/>
        <v>3.5145000000000003E-2</v>
      </c>
      <c r="BI276" s="74">
        <f t="shared" si="235"/>
        <v>2.8754999999999999E-2</v>
      </c>
      <c r="BJ276" s="75">
        <v>0</v>
      </c>
      <c r="BK276" s="74">
        <f t="shared" si="236"/>
        <v>0</v>
      </c>
      <c r="BL276" s="74">
        <f t="shared" si="237"/>
        <v>0</v>
      </c>
      <c r="BM276" s="74">
        <f t="shared" si="238"/>
        <v>0</v>
      </c>
      <c r="BN276" s="74">
        <f t="shared" si="242"/>
        <v>0</v>
      </c>
      <c r="BO276" s="74">
        <f t="shared" si="243"/>
        <v>2.9651450000000001</v>
      </c>
      <c r="BP276" s="74">
        <f t="shared" si="244"/>
        <v>7.8755000000000006E-2</v>
      </c>
      <c r="BQ276" s="74">
        <f t="shared" si="245"/>
        <v>3.0439000000000003</v>
      </c>
      <c r="BS276" s="74">
        <f t="shared" si="246"/>
        <v>3.0438999999999998</v>
      </c>
      <c r="BT276" s="74">
        <f t="shared" si="247"/>
        <v>0</v>
      </c>
      <c r="BU276" s="74"/>
      <c r="BV276" s="77">
        <f t="shared" si="248"/>
        <v>0</v>
      </c>
      <c r="BW276" s="77">
        <f t="shared" si="249"/>
        <v>0.97412694240940889</v>
      </c>
      <c r="BX276" s="77">
        <f t="shared" si="250"/>
        <v>2.5873057590591018E-2</v>
      </c>
      <c r="BY276" s="78"/>
      <c r="BZ276" s="78"/>
      <c r="CA276" s="78"/>
      <c r="CB276" s="78"/>
      <c r="CC276" s="78"/>
      <c r="CD276" s="78"/>
      <c r="CE276" s="78"/>
      <c r="CF276" s="78"/>
      <c r="CG276" s="78"/>
      <c r="CH276" s="78"/>
      <c r="CI276" s="78"/>
      <c r="CJ276" s="78"/>
      <c r="CK276" s="78"/>
      <c r="CL276" s="78"/>
      <c r="CM276" s="78"/>
      <c r="CN276" s="78"/>
      <c r="CO276" s="78"/>
      <c r="CP276" s="78"/>
      <c r="CQ276" s="78"/>
      <c r="CR276" s="78"/>
      <c r="CS276" s="78"/>
      <c r="CT276" s="78"/>
      <c r="CU276" s="78"/>
      <c r="CV276" s="78"/>
      <c r="CW276" s="78"/>
      <c r="CX276" s="78"/>
      <c r="CY276" s="78"/>
      <c r="CZ276" s="78"/>
      <c r="DA276" s="78"/>
      <c r="DB276" s="78"/>
      <c r="DC276" s="78"/>
      <c r="DD276" s="78"/>
      <c r="DE276" s="78"/>
      <c r="DF276" s="78"/>
      <c r="DG276" s="78"/>
      <c r="DH276" s="78"/>
      <c r="DI276" s="78"/>
      <c r="DJ276" s="78"/>
      <c r="DK276" s="78"/>
      <c r="DL276" s="78"/>
      <c r="DM276" s="78"/>
      <c r="DN276" s="78"/>
      <c r="DO276" s="78"/>
      <c r="DP276" s="78"/>
      <c r="DQ276" s="78"/>
      <c r="DR276" s="78"/>
      <c r="DS276" s="78"/>
      <c r="DT276" s="78"/>
      <c r="DU276" s="78"/>
      <c r="DV276" s="78"/>
      <c r="DW276" s="78"/>
      <c r="DX276" s="78"/>
      <c r="DY276" s="78"/>
      <c r="DZ276" s="78"/>
      <c r="EA276" s="78"/>
      <c r="EB276" s="78"/>
      <c r="EC276" s="78"/>
      <c r="ED276" s="78"/>
      <c r="EE276" s="78"/>
      <c r="EF276" s="78"/>
      <c r="EG276" s="78"/>
      <c r="EH276" s="78"/>
      <c r="EI276" s="78"/>
      <c r="EJ276" s="78"/>
    </row>
    <row r="277" spans="1:140" x14ac:dyDescent="0.25">
      <c r="A277" s="87"/>
      <c r="B277" s="119">
        <v>274</v>
      </c>
      <c r="C277" s="88" t="s">
        <v>589</v>
      </c>
      <c r="D277" s="88" t="s">
        <v>196</v>
      </c>
      <c r="E277" s="73">
        <v>0</v>
      </c>
      <c r="F277" s="73">
        <v>0.25</v>
      </c>
      <c r="G277" s="73">
        <v>0</v>
      </c>
      <c r="H277" s="74">
        <v>0</v>
      </c>
      <c r="I277" s="74">
        <v>0</v>
      </c>
      <c r="J277" s="74">
        <v>0</v>
      </c>
      <c r="K277" s="75">
        <v>0</v>
      </c>
      <c r="L277" s="74">
        <f t="shared" si="216"/>
        <v>0</v>
      </c>
      <c r="M277" s="74">
        <f t="shared" si="217"/>
        <v>0</v>
      </c>
      <c r="N277" s="74">
        <v>0</v>
      </c>
      <c r="O277" s="74">
        <v>0</v>
      </c>
      <c r="P277" s="74">
        <v>5.88</v>
      </c>
      <c r="Q277" s="74">
        <v>13.9</v>
      </c>
      <c r="R277" s="74">
        <v>0</v>
      </c>
      <c r="S277" s="74">
        <v>3.13</v>
      </c>
      <c r="T277" s="74">
        <v>0</v>
      </c>
      <c r="U277" s="74">
        <v>0</v>
      </c>
      <c r="V277" s="74">
        <v>0</v>
      </c>
      <c r="W277" s="74">
        <v>0</v>
      </c>
      <c r="X277" s="74">
        <v>0</v>
      </c>
      <c r="Y277" s="74">
        <v>0</v>
      </c>
      <c r="Z277" s="74">
        <v>0</v>
      </c>
      <c r="AA277" s="74">
        <v>5.77</v>
      </c>
      <c r="AB277" s="74">
        <v>0</v>
      </c>
      <c r="AC277" s="74">
        <v>0</v>
      </c>
      <c r="AD277" s="74">
        <v>0</v>
      </c>
      <c r="AE277" s="75">
        <v>3.38</v>
      </c>
      <c r="AF277" s="74">
        <f t="shared" si="218"/>
        <v>0</v>
      </c>
      <c r="AG277" s="74">
        <f t="shared" si="219"/>
        <v>0</v>
      </c>
      <c r="AH277" s="74">
        <f t="shared" si="220"/>
        <v>3.38</v>
      </c>
      <c r="AI277" s="75">
        <v>0</v>
      </c>
      <c r="AJ277" s="74">
        <f t="shared" si="221"/>
        <v>0</v>
      </c>
      <c r="AK277" s="74">
        <f t="shared" si="222"/>
        <v>0</v>
      </c>
      <c r="AL277" s="74">
        <f t="shared" si="223"/>
        <v>0</v>
      </c>
      <c r="AM277" s="75">
        <v>0</v>
      </c>
      <c r="AN277" s="74">
        <f t="shared" si="224"/>
        <v>0</v>
      </c>
      <c r="AO277" s="74">
        <f t="shared" si="225"/>
        <v>0</v>
      </c>
      <c r="AP277" s="74">
        <f t="shared" si="226"/>
        <v>0</v>
      </c>
      <c r="AQ277" s="75">
        <v>0</v>
      </c>
      <c r="AR277" s="74">
        <f t="shared" si="227"/>
        <v>0</v>
      </c>
      <c r="AS277" s="74">
        <f t="shared" si="228"/>
        <v>0</v>
      </c>
      <c r="AT277" s="74">
        <f t="shared" si="229"/>
        <v>0</v>
      </c>
      <c r="AU277" s="74">
        <v>0</v>
      </c>
      <c r="AV277" s="74">
        <v>0</v>
      </c>
      <c r="AW277" s="74">
        <v>0</v>
      </c>
      <c r="AX277" s="75">
        <v>0</v>
      </c>
      <c r="AY277" s="74">
        <f t="shared" si="230"/>
        <v>0</v>
      </c>
      <c r="AZ277" s="74">
        <f t="shared" si="231"/>
        <v>0</v>
      </c>
      <c r="BA277" s="74">
        <f t="shared" si="232"/>
        <v>0</v>
      </c>
      <c r="BB277" s="74">
        <v>0</v>
      </c>
      <c r="BC277" s="74">
        <f t="shared" si="239"/>
        <v>0</v>
      </c>
      <c r="BD277" s="74">
        <f t="shared" si="240"/>
        <v>0</v>
      </c>
      <c r="BE277" s="74">
        <f t="shared" si="241"/>
        <v>0</v>
      </c>
      <c r="BF277" s="75">
        <v>0.54</v>
      </c>
      <c r="BG277" s="74">
        <f t="shared" si="233"/>
        <v>0</v>
      </c>
      <c r="BH277" s="74">
        <f t="shared" si="234"/>
        <v>0.29700000000000004</v>
      </c>
      <c r="BI277" s="74">
        <f t="shared" si="235"/>
        <v>0.24300000000000002</v>
      </c>
      <c r="BJ277" s="75">
        <v>0</v>
      </c>
      <c r="BK277" s="74">
        <f t="shared" si="236"/>
        <v>0</v>
      </c>
      <c r="BL277" s="74">
        <f t="shared" si="237"/>
        <v>0</v>
      </c>
      <c r="BM277" s="74">
        <f t="shared" si="238"/>
        <v>0</v>
      </c>
      <c r="BN277" s="74">
        <f t="shared" si="242"/>
        <v>0</v>
      </c>
      <c r="BO277" s="74">
        <f t="shared" si="243"/>
        <v>28.977</v>
      </c>
      <c r="BP277" s="74">
        <f t="shared" si="244"/>
        <v>3.8729999999999998</v>
      </c>
      <c r="BQ277" s="74">
        <f t="shared" si="245"/>
        <v>32.85</v>
      </c>
      <c r="BS277" s="74">
        <f t="shared" si="246"/>
        <v>32.85</v>
      </c>
      <c r="BT277" s="74">
        <f t="shared" si="247"/>
        <v>0</v>
      </c>
      <c r="BU277" s="74"/>
      <c r="BV277" s="77">
        <f t="shared" si="248"/>
        <v>0</v>
      </c>
      <c r="BW277" s="77">
        <f t="shared" si="249"/>
        <v>0.88210045662100456</v>
      </c>
      <c r="BX277" s="77">
        <f t="shared" si="250"/>
        <v>0.11789954337899543</v>
      </c>
      <c r="BY277" s="78"/>
      <c r="BZ277" s="78"/>
      <c r="CA277" s="78"/>
      <c r="CB277" s="78"/>
      <c r="CC277" s="78"/>
      <c r="CD277" s="78"/>
      <c r="CE277" s="78"/>
      <c r="CF277" s="78"/>
      <c r="CG277" s="78"/>
      <c r="CH277" s="78"/>
      <c r="CI277" s="78"/>
      <c r="CJ277" s="78"/>
      <c r="CK277" s="78"/>
      <c r="CL277" s="78"/>
      <c r="CM277" s="78"/>
      <c r="CN277" s="78"/>
      <c r="CO277" s="78"/>
      <c r="CP277" s="78"/>
      <c r="CQ277" s="78"/>
      <c r="CR277" s="78"/>
      <c r="CS277" s="78"/>
      <c r="CT277" s="78"/>
      <c r="CU277" s="78"/>
      <c r="CV277" s="78"/>
      <c r="CW277" s="78"/>
      <c r="CX277" s="78"/>
      <c r="CY277" s="78"/>
      <c r="CZ277" s="78"/>
      <c r="DA277" s="78"/>
      <c r="DB277" s="78"/>
      <c r="DC277" s="78"/>
      <c r="DD277" s="78"/>
      <c r="DE277" s="78"/>
      <c r="DF277" s="78"/>
      <c r="DG277" s="78"/>
      <c r="DH277" s="78"/>
      <c r="DI277" s="78"/>
      <c r="DJ277" s="78"/>
      <c r="DK277" s="78"/>
      <c r="DL277" s="78"/>
      <c r="DM277" s="78"/>
      <c r="DN277" s="78"/>
      <c r="DO277" s="78"/>
      <c r="DP277" s="78"/>
      <c r="DQ277" s="78"/>
      <c r="DR277" s="78"/>
      <c r="DS277" s="78"/>
      <c r="DT277" s="78"/>
      <c r="DU277" s="78"/>
      <c r="DV277" s="78"/>
      <c r="DW277" s="78"/>
      <c r="DX277" s="78"/>
      <c r="DY277" s="78"/>
      <c r="DZ277" s="78"/>
      <c r="EA277" s="78"/>
      <c r="EB277" s="78"/>
      <c r="EC277" s="78"/>
      <c r="ED277" s="78"/>
      <c r="EE277" s="78"/>
      <c r="EF277" s="78"/>
      <c r="EG277" s="78"/>
      <c r="EH277" s="78"/>
      <c r="EI277" s="78"/>
      <c r="EJ277" s="78"/>
    </row>
    <row r="278" spans="1:140" x14ac:dyDescent="0.25">
      <c r="A278" s="72"/>
      <c r="B278" s="119">
        <v>275</v>
      </c>
      <c r="C278" s="88" t="s">
        <v>434</v>
      </c>
      <c r="D278" s="88" t="s">
        <v>197</v>
      </c>
      <c r="E278" s="73">
        <v>0</v>
      </c>
      <c r="F278" s="73">
        <v>1.3</v>
      </c>
      <c r="G278" s="73">
        <v>0</v>
      </c>
      <c r="H278" s="74">
        <v>0</v>
      </c>
      <c r="I278" s="74">
        <v>0</v>
      </c>
      <c r="J278" s="74">
        <v>0</v>
      </c>
      <c r="K278" s="75">
        <v>0</v>
      </c>
      <c r="L278" s="74">
        <f t="shared" si="216"/>
        <v>0</v>
      </c>
      <c r="M278" s="74">
        <f t="shared" si="217"/>
        <v>0</v>
      </c>
      <c r="N278" s="74">
        <v>0</v>
      </c>
      <c r="O278" s="74">
        <v>0</v>
      </c>
      <c r="P278" s="74">
        <v>0</v>
      </c>
      <c r="Q278" s="74">
        <v>15</v>
      </c>
      <c r="R278" s="74">
        <v>0</v>
      </c>
      <c r="S278" s="74">
        <v>26</v>
      </c>
      <c r="T278" s="74">
        <v>0</v>
      </c>
      <c r="U278" s="74">
        <v>0</v>
      </c>
      <c r="V278" s="74">
        <v>0</v>
      </c>
      <c r="W278" s="74">
        <v>0</v>
      </c>
      <c r="X278" s="74">
        <v>0</v>
      </c>
      <c r="Y278" s="74">
        <v>0</v>
      </c>
      <c r="Z278" s="74">
        <v>0</v>
      </c>
      <c r="AA278" s="74">
        <v>0</v>
      </c>
      <c r="AB278" s="74">
        <v>0</v>
      </c>
      <c r="AC278" s="74">
        <v>0</v>
      </c>
      <c r="AD278" s="74">
        <v>0</v>
      </c>
      <c r="AE278" s="75">
        <v>8</v>
      </c>
      <c r="AF278" s="74">
        <f t="shared" si="218"/>
        <v>0</v>
      </c>
      <c r="AG278" s="74">
        <f t="shared" si="219"/>
        <v>0</v>
      </c>
      <c r="AH278" s="74">
        <f t="shared" si="220"/>
        <v>8</v>
      </c>
      <c r="AI278" s="75">
        <v>0</v>
      </c>
      <c r="AJ278" s="74">
        <f t="shared" si="221"/>
        <v>0</v>
      </c>
      <c r="AK278" s="74">
        <f t="shared" si="222"/>
        <v>0</v>
      </c>
      <c r="AL278" s="74">
        <f t="shared" si="223"/>
        <v>0</v>
      </c>
      <c r="AM278" s="75">
        <v>0</v>
      </c>
      <c r="AN278" s="74">
        <f t="shared" si="224"/>
        <v>0</v>
      </c>
      <c r="AO278" s="74">
        <f t="shared" si="225"/>
        <v>0</v>
      </c>
      <c r="AP278" s="74">
        <f t="shared" si="226"/>
        <v>0</v>
      </c>
      <c r="AQ278" s="75">
        <v>0</v>
      </c>
      <c r="AR278" s="74">
        <f t="shared" si="227"/>
        <v>0</v>
      </c>
      <c r="AS278" s="74">
        <f t="shared" si="228"/>
        <v>0</v>
      </c>
      <c r="AT278" s="74">
        <f t="shared" si="229"/>
        <v>0</v>
      </c>
      <c r="AU278" s="74">
        <v>0</v>
      </c>
      <c r="AV278" s="74">
        <v>0</v>
      </c>
      <c r="AW278" s="74">
        <v>0</v>
      </c>
      <c r="AX278" s="75">
        <v>0</v>
      </c>
      <c r="AY278" s="74">
        <f t="shared" si="230"/>
        <v>0</v>
      </c>
      <c r="AZ278" s="74">
        <f t="shared" si="231"/>
        <v>0</v>
      </c>
      <c r="BA278" s="74">
        <f t="shared" si="232"/>
        <v>0</v>
      </c>
      <c r="BB278" s="74">
        <v>0</v>
      </c>
      <c r="BC278" s="74">
        <f t="shared" si="239"/>
        <v>0</v>
      </c>
      <c r="BD278" s="74">
        <f t="shared" si="240"/>
        <v>0</v>
      </c>
      <c r="BE278" s="74">
        <f t="shared" si="241"/>
        <v>0</v>
      </c>
      <c r="BF278" s="75">
        <v>1.41</v>
      </c>
      <c r="BG278" s="74">
        <f t="shared" si="233"/>
        <v>0</v>
      </c>
      <c r="BH278" s="74">
        <f t="shared" si="234"/>
        <v>0.77549999999999997</v>
      </c>
      <c r="BI278" s="74">
        <f t="shared" si="235"/>
        <v>0.63449999999999995</v>
      </c>
      <c r="BJ278" s="75">
        <v>0</v>
      </c>
      <c r="BK278" s="74">
        <f t="shared" si="236"/>
        <v>0</v>
      </c>
      <c r="BL278" s="74">
        <f t="shared" si="237"/>
        <v>0</v>
      </c>
      <c r="BM278" s="74">
        <f t="shared" si="238"/>
        <v>0</v>
      </c>
      <c r="BN278" s="74">
        <f t="shared" si="242"/>
        <v>0</v>
      </c>
      <c r="BO278" s="74">
        <f t="shared" si="243"/>
        <v>41.775500000000001</v>
      </c>
      <c r="BP278" s="74">
        <f t="shared" si="244"/>
        <v>9.9344999999999999</v>
      </c>
      <c r="BQ278" s="74">
        <f t="shared" si="245"/>
        <v>51.71</v>
      </c>
      <c r="BS278" s="74">
        <f t="shared" si="246"/>
        <v>51.709999999999994</v>
      </c>
      <c r="BT278" s="74">
        <f t="shared" si="247"/>
        <v>0</v>
      </c>
      <c r="BU278" s="74"/>
      <c r="BV278" s="77">
        <f t="shared" si="248"/>
        <v>0</v>
      </c>
      <c r="BW278" s="77">
        <f t="shared" si="249"/>
        <v>0.80788048733320439</v>
      </c>
      <c r="BX278" s="77">
        <f t="shared" si="250"/>
        <v>0.19211951266679558</v>
      </c>
      <c r="BY278" s="78"/>
      <c r="BZ278" s="78"/>
      <c r="CA278" s="78"/>
      <c r="CB278" s="78"/>
      <c r="CC278" s="78"/>
      <c r="CD278" s="78"/>
      <c r="CE278" s="78"/>
      <c r="CF278" s="78"/>
      <c r="CG278" s="78"/>
      <c r="CH278" s="78"/>
      <c r="CI278" s="78"/>
      <c r="CJ278" s="78"/>
      <c r="CK278" s="78"/>
      <c r="CL278" s="78"/>
      <c r="CM278" s="78"/>
      <c r="CN278" s="78"/>
      <c r="CO278" s="78"/>
      <c r="CP278" s="78"/>
      <c r="CQ278" s="78"/>
      <c r="CR278" s="78"/>
      <c r="CS278" s="78"/>
      <c r="CT278" s="78"/>
      <c r="CU278" s="78"/>
      <c r="CV278" s="78"/>
      <c r="CW278" s="78"/>
      <c r="CX278" s="78"/>
      <c r="CY278" s="78"/>
      <c r="CZ278" s="78"/>
      <c r="DA278" s="78"/>
      <c r="DB278" s="78"/>
      <c r="DC278" s="78"/>
      <c r="DD278" s="78"/>
      <c r="DE278" s="78"/>
      <c r="DF278" s="78"/>
      <c r="DG278" s="78"/>
      <c r="DH278" s="78"/>
      <c r="DI278" s="78"/>
      <c r="DJ278" s="78"/>
      <c r="DK278" s="78"/>
      <c r="DL278" s="78"/>
      <c r="DM278" s="78"/>
      <c r="DN278" s="78"/>
      <c r="DO278" s="78"/>
      <c r="DP278" s="78"/>
      <c r="DQ278" s="78"/>
      <c r="DR278" s="78"/>
      <c r="DS278" s="78"/>
      <c r="DT278" s="78"/>
      <c r="DU278" s="78"/>
      <c r="DV278" s="78"/>
      <c r="DW278" s="78"/>
      <c r="DX278" s="78"/>
      <c r="DY278" s="78"/>
      <c r="DZ278" s="78"/>
      <c r="EA278" s="78"/>
      <c r="EB278" s="78"/>
      <c r="EC278" s="78"/>
      <c r="ED278" s="78"/>
      <c r="EE278" s="78"/>
      <c r="EF278" s="78"/>
      <c r="EG278" s="78"/>
      <c r="EH278" s="78"/>
      <c r="EI278" s="78"/>
      <c r="EJ278" s="78"/>
    </row>
    <row r="279" spans="1:140" x14ac:dyDescent="0.25">
      <c r="A279" s="87"/>
      <c r="B279" s="89">
        <v>276</v>
      </c>
      <c r="C279" s="90" t="s">
        <v>435</v>
      </c>
      <c r="D279" s="90" t="s">
        <v>198</v>
      </c>
      <c r="E279" s="91">
        <v>0</v>
      </c>
      <c r="F279" s="91">
        <v>6.9</v>
      </c>
      <c r="G279" s="91">
        <v>4.5999999999999996</v>
      </c>
      <c r="H279" s="92">
        <v>0</v>
      </c>
      <c r="I279" s="92">
        <v>0</v>
      </c>
      <c r="J279" s="92">
        <v>9.3000000000000007</v>
      </c>
      <c r="K279" s="93">
        <v>0</v>
      </c>
      <c r="L279" s="92">
        <f t="shared" si="216"/>
        <v>0</v>
      </c>
      <c r="M279" s="92">
        <f t="shared" si="217"/>
        <v>0</v>
      </c>
      <c r="N279" s="92">
        <v>0</v>
      </c>
      <c r="O279" s="92">
        <v>0</v>
      </c>
      <c r="P279" s="92">
        <v>26</v>
      </c>
      <c r="Q279" s="92">
        <v>6.5</v>
      </c>
      <c r="R279" s="92">
        <v>6.5</v>
      </c>
      <c r="S279" s="92">
        <v>26</v>
      </c>
      <c r="T279" s="92">
        <v>0</v>
      </c>
      <c r="U279" s="92">
        <v>0</v>
      </c>
      <c r="V279" s="92">
        <v>34</v>
      </c>
      <c r="W279" s="92">
        <v>27</v>
      </c>
      <c r="X279" s="92">
        <v>0</v>
      </c>
      <c r="Y279" s="92">
        <v>0</v>
      </c>
      <c r="Z279" s="92">
        <v>0</v>
      </c>
      <c r="AA279" s="92">
        <v>0</v>
      </c>
      <c r="AB279" s="92">
        <v>0</v>
      </c>
      <c r="AC279" s="92">
        <v>0</v>
      </c>
      <c r="AD279" s="92">
        <v>0</v>
      </c>
      <c r="AE279" s="93">
        <v>9.4</v>
      </c>
      <c r="AF279" s="92">
        <f t="shared" si="218"/>
        <v>0</v>
      </c>
      <c r="AG279" s="92">
        <f t="shared" si="219"/>
        <v>0</v>
      </c>
      <c r="AH279" s="92">
        <f t="shared" si="220"/>
        <v>9.4</v>
      </c>
      <c r="AI279" s="93">
        <v>6.2</v>
      </c>
      <c r="AJ279" s="92">
        <f t="shared" si="221"/>
        <v>0</v>
      </c>
      <c r="AK279" s="92">
        <f t="shared" si="222"/>
        <v>3.4100000000000006</v>
      </c>
      <c r="AL279" s="92">
        <f t="shared" si="223"/>
        <v>2.79</v>
      </c>
      <c r="AM279" s="93">
        <v>0</v>
      </c>
      <c r="AN279" s="92">
        <f t="shared" si="224"/>
        <v>0</v>
      </c>
      <c r="AO279" s="92">
        <f t="shared" si="225"/>
        <v>0</v>
      </c>
      <c r="AP279" s="92">
        <f t="shared" si="226"/>
        <v>0</v>
      </c>
      <c r="AQ279" s="93">
        <v>0</v>
      </c>
      <c r="AR279" s="92">
        <f t="shared" si="227"/>
        <v>0</v>
      </c>
      <c r="AS279" s="92">
        <f t="shared" si="228"/>
        <v>0</v>
      </c>
      <c r="AT279" s="92">
        <f t="shared" si="229"/>
        <v>0</v>
      </c>
      <c r="AU279" s="92">
        <v>0</v>
      </c>
      <c r="AV279" s="92">
        <v>0</v>
      </c>
      <c r="AW279" s="92">
        <v>0</v>
      </c>
      <c r="AX279" s="93">
        <v>0</v>
      </c>
      <c r="AY279" s="92">
        <f t="shared" si="230"/>
        <v>0</v>
      </c>
      <c r="AZ279" s="92">
        <f t="shared" si="231"/>
        <v>0</v>
      </c>
      <c r="BA279" s="92">
        <f t="shared" si="232"/>
        <v>0</v>
      </c>
      <c r="BB279" s="92">
        <v>0</v>
      </c>
      <c r="BC279" s="74">
        <f t="shared" si="239"/>
        <v>0</v>
      </c>
      <c r="BD279" s="74">
        <f t="shared" si="240"/>
        <v>0</v>
      </c>
      <c r="BE279" s="74">
        <f t="shared" si="241"/>
        <v>0</v>
      </c>
      <c r="BF279" s="93">
        <v>2.4</v>
      </c>
      <c r="BG279" s="92">
        <f t="shared" si="233"/>
        <v>0</v>
      </c>
      <c r="BH279" s="92">
        <f t="shared" si="234"/>
        <v>1.32</v>
      </c>
      <c r="BI279" s="92">
        <f t="shared" si="235"/>
        <v>1.08</v>
      </c>
      <c r="BJ279" s="93">
        <v>9.9248120300751891E-2</v>
      </c>
      <c r="BK279" s="92">
        <f t="shared" si="236"/>
        <v>0</v>
      </c>
      <c r="BL279" s="92">
        <f t="shared" si="237"/>
        <v>5.4586466165413544E-2</v>
      </c>
      <c r="BM279" s="92">
        <f t="shared" si="238"/>
        <v>4.4661654135338354E-2</v>
      </c>
      <c r="BN279" s="74">
        <f t="shared" si="242"/>
        <v>0</v>
      </c>
      <c r="BO279" s="74">
        <f t="shared" si="243"/>
        <v>130.78458646616539</v>
      </c>
      <c r="BP279" s="74">
        <f t="shared" si="244"/>
        <v>34.11466165413534</v>
      </c>
      <c r="BQ279" s="92">
        <f t="shared" si="245"/>
        <v>164.89924812030074</v>
      </c>
      <c r="BR279" s="94"/>
      <c r="BS279" s="92">
        <f t="shared" si="246"/>
        <v>164.89924812030077</v>
      </c>
      <c r="BT279" s="92">
        <f t="shared" si="247"/>
        <v>0</v>
      </c>
      <c r="BU279" s="92"/>
      <c r="BV279" s="95">
        <f t="shared" si="248"/>
        <v>0</v>
      </c>
      <c r="BW279" s="95">
        <f t="shared" si="249"/>
        <v>0.7931181491546444</v>
      </c>
      <c r="BX279" s="95">
        <f t="shared" si="250"/>
        <v>0.20688185084535557</v>
      </c>
      <c r="BY279" s="78"/>
      <c r="BZ279" s="78"/>
      <c r="CA279" s="78"/>
      <c r="CB279" s="78"/>
      <c r="CC279" s="78"/>
      <c r="CD279" s="78"/>
      <c r="CE279" s="78"/>
      <c r="CF279" s="78"/>
      <c r="CG279" s="78"/>
      <c r="CH279" s="78"/>
      <c r="CI279" s="78"/>
      <c r="CJ279" s="78"/>
      <c r="CK279" s="78"/>
      <c r="CL279" s="78"/>
      <c r="CM279" s="78"/>
      <c r="CN279" s="78"/>
      <c r="CO279" s="78"/>
      <c r="CP279" s="78"/>
      <c r="CQ279" s="78"/>
      <c r="CR279" s="78"/>
      <c r="CS279" s="78"/>
      <c r="CT279" s="78"/>
      <c r="CU279" s="78"/>
      <c r="CV279" s="78"/>
      <c r="CW279" s="78"/>
      <c r="CX279" s="78"/>
      <c r="CY279" s="78"/>
      <c r="CZ279" s="78"/>
      <c r="DA279" s="78"/>
      <c r="DB279" s="78"/>
      <c r="DC279" s="78"/>
      <c r="DD279" s="78"/>
      <c r="DE279" s="78"/>
      <c r="DF279" s="78"/>
      <c r="DG279" s="78"/>
      <c r="DH279" s="78"/>
      <c r="DI279" s="78"/>
      <c r="DJ279" s="78"/>
      <c r="DK279" s="78"/>
      <c r="DL279" s="78"/>
      <c r="DM279" s="78"/>
      <c r="DN279" s="78"/>
      <c r="DO279" s="78"/>
      <c r="DP279" s="78"/>
      <c r="DQ279" s="78"/>
      <c r="DR279" s="78"/>
      <c r="DS279" s="78"/>
      <c r="DT279" s="78"/>
      <c r="DU279" s="78"/>
      <c r="DV279" s="78"/>
      <c r="DW279" s="78"/>
      <c r="DX279" s="78"/>
      <c r="DY279" s="78"/>
      <c r="DZ279" s="78"/>
      <c r="EA279" s="78"/>
      <c r="EB279" s="78"/>
      <c r="EC279" s="78"/>
      <c r="ED279" s="78"/>
      <c r="EE279" s="78"/>
      <c r="EF279" s="78"/>
      <c r="EG279" s="78"/>
      <c r="EH279" s="78"/>
      <c r="EI279" s="78"/>
      <c r="EJ279" s="78"/>
    </row>
    <row r="280" spans="1:140" x14ac:dyDescent="0.25">
      <c r="A280" s="87"/>
      <c r="B280" s="119">
        <v>277</v>
      </c>
      <c r="C280" s="88" t="s">
        <v>436</v>
      </c>
      <c r="D280" s="88" t="s">
        <v>199</v>
      </c>
      <c r="E280" s="73">
        <v>0</v>
      </c>
      <c r="F280" s="73">
        <v>0.22</v>
      </c>
      <c r="G280" s="73">
        <v>0</v>
      </c>
      <c r="H280" s="74">
        <v>0</v>
      </c>
      <c r="I280" s="74">
        <v>0</v>
      </c>
      <c r="J280" s="74">
        <v>0</v>
      </c>
      <c r="K280" s="75">
        <v>0</v>
      </c>
      <c r="L280" s="74">
        <f t="shared" si="216"/>
        <v>0</v>
      </c>
      <c r="M280" s="74">
        <f t="shared" si="217"/>
        <v>0</v>
      </c>
      <c r="N280" s="74">
        <v>0</v>
      </c>
      <c r="O280" s="74">
        <v>0</v>
      </c>
      <c r="P280" s="74">
        <v>0</v>
      </c>
      <c r="Q280" s="74">
        <v>0</v>
      </c>
      <c r="R280" s="74">
        <v>0</v>
      </c>
      <c r="S280" s="74">
        <v>0</v>
      </c>
      <c r="T280" s="74">
        <v>0</v>
      </c>
      <c r="U280" s="74">
        <v>0</v>
      </c>
      <c r="V280" s="74">
        <v>0</v>
      </c>
      <c r="W280" s="74">
        <v>0</v>
      </c>
      <c r="X280" s="74">
        <v>0</v>
      </c>
      <c r="Y280" s="74">
        <v>0</v>
      </c>
      <c r="Z280" s="74">
        <v>0</v>
      </c>
      <c r="AA280" s="74">
        <v>0</v>
      </c>
      <c r="AB280" s="74">
        <v>0</v>
      </c>
      <c r="AC280" s="74">
        <v>0</v>
      </c>
      <c r="AD280" s="74">
        <v>0</v>
      </c>
      <c r="AE280" s="75">
        <v>0</v>
      </c>
      <c r="AF280" s="74">
        <f t="shared" si="218"/>
        <v>0</v>
      </c>
      <c r="AG280" s="74">
        <f t="shared" si="219"/>
        <v>0</v>
      </c>
      <c r="AH280" s="74">
        <f t="shared" si="220"/>
        <v>0</v>
      </c>
      <c r="AI280" s="75">
        <v>0</v>
      </c>
      <c r="AJ280" s="74">
        <f t="shared" si="221"/>
        <v>0</v>
      </c>
      <c r="AK280" s="74">
        <f t="shared" si="222"/>
        <v>0</v>
      </c>
      <c r="AL280" s="74">
        <f t="shared" si="223"/>
        <v>0</v>
      </c>
      <c r="AM280" s="75">
        <v>0</v>
      </c>
      <c r="AN280" s="74">
        <f t="shared" si="224"/>
        <v>0</v>
      </c>
      <c r="AO280" s="74">
        <f t="shared" si="225"/>
        <v>0</v>
      </c>
      <c r="AP280" s="74">
        <f t="shared" si="226"/>
        <v>0</v>
      </c>
      <c r="AQ280" s="75">
        <v>97</v>
      </c>
      <c r="AR280" s="74">
        <f t="shared" si="227"/>
        <v>48.5</v>
      </c>
      <c r="AS280" s="74">
        <f t="shared" si="228"/>
        <v>24.25</v>
      </c>
      <c r="AT280" s="74">
        <f t="shared" si="229"/>
        <v>24.25</v>
      </c>
      <c r="AU280" s="74">
        <v>0</v>
      </c>
      <c r="AV280" s="74">
        <v>0</v>
      </c>
      <c r="AW280" s="74">
        <v>0</v>
      </c>
      <c r="AX280" s="75">
        <v>0</v>
      </c>
      <c r="AY280" s="74">
        <f t="shared" si="230"/>
        <v>0</v>
      </c>
      <c r="AZ280" s="74">
        <f t="shared" si="231"/>
        <v>0</v>
      </c>
      <c r="BA280" s="74">
        <f t="shared" si="232"/>
        <v>0</v>
      </c>
      <c r="BB280" s="74">
        <v>0</v>
      </c>
      <c r="BC280" s="74">
        <f t="shared" si="239"/>
        <v>0</v>
      </c>
      <c r="BD280" s="74">
        <f t="shared" si="240"/>
        <v>0</v>
      </c>
      <c r="BE280" s="74">
        <f t="shared" si="241"/>
        <v>0</v>
      </c>
      <c r="BF280" s="75">
        <v>2.46</v>
      </c>
      <c r="BG280" s="74">
        <f t="shared" si="233"/>
        <v>0</v>
      </c>
      <c r="BH280" s="74">
        <f t="shared" si="234"/>
        <v>1.353</v>
      </c>
      <c r="BI280" s="74">
        <f t="shared" si="235"/>
        <v>1.107</v>
      </c>
      <c r="BJ280" s="75">
        <v>0</v>
      </c>
      <c r="BK280" s="74">
        <f t="shared" si="236"/>
        <v>0</v>
      </c>
      <c r="BL280" s="74">
        <f t="shared" si="237"/>
        <v>0</v>
      </c>
      <c r="BM280" s="74">
        <f t="shared" si="238"/>
        <v>0</v>
      </c>
      <c r="BN280" s="74">
        <f t="shared" si="242"/>
        <v>48.5</v>
      </c>
      <c r="BO280" s="74">
        <f t="shared" si="243"/>
        <v>25.603000000000002</v>
      </c>
      <c r="BP280" s="74">
        <f t="shared" si="244"/>
        <v>25.576999999999998</v>
      </c>
      <c r="BQ280" s="74">
        <f t="shared" si="245"/>
        <v>99.68</v>
      </c>
      <c r="BS280" s="74">
        <f t="shared" si="246"/>
        <v>99.679999999999993</v>
      </c>
      <c r="BT280" s="74">
        <f t="shared" si="247"/>
        <v>0</v>
      </c>
      <c r="BU280" s="74"/>
      <c r="BV280" s="77">
        <f t="shared" si="248"/>
        <v>0.48655698234349914</v>
      </c>
      <c r="BW280" s="77">
        <f t="shared" si="249"/>
        <v>0.25685192616372393</v>
      </c>
      <c r="BX280" s="77">
        <f t="shared" si="250"/>
        <v>0.25659109149277687</v>
      </c>
      <c r="BY280" s="78"/>
      <c r="BZ280" s="78"/>
      <c r="CA280" s="78"/>
      <c r="CB280" s="78"/>
      <c r="CC280" s="78"/>
      <c r="CD280" s="78"/>
      <c r="CE280" s="78"/>
      <c r="CF280" s="78"/>
      <c r="CG280" s="78"/>
      <c r="CH280" s="78"/>
      <c r="CI280" s="78"/>
      <c r="CJ280" s="78"/>
      <c r="CK280" s="78"/>
      <c r="CL280" s="78"/>
      <c r="CM280" s="78"/>
      <c r="CN280" s="78"/>
      <c r="CO280" s="78"/>
      <c r="CP280" s="78"/>
      <c r="CQ280" s="78"/>
      <c r="CR280" s="78"/>
      <c r="CS280" s="78"/>
      <c r="CT280" s="78"/>
      <c r="CU280" s="78"/>
      <c r="CV280" s="78"/>
      <c r="CW280" s="78"/>
      <c r="CX280" s="78"/>
      <c r="CY280" s="78"/>
      <c r="CZ280" s="78"/>
      <c r="DA280" s="78"/>
      <c r="DB280" s="78"/>
      <c r="DC280" s="78"/>
      <c r="DD280" s="78"/>
      <c r="DE280" s="78"/>
      <c r="DF280" s="78"/>
      <c r="DG280" s="78"/>
      <c r="DH280" s="78"/>
      <c r="DI280" s="78"/>
      <c r="DJ280" s="78"/>
      <c r="DK280" s="78"/>
      <c r="DL280" s="78"/>
      <c r="DM280" s="78"/>
      <c r="DN280" s="78"/>
      <c r="DO280" s="78"/>
      <c r="DP280" s="78"/>
      <c r="DQ280" s="78"/>
      <c r="DR280" s="78"/>
      <c r="DS280" s="78"/>
      <c r="DT280" s="78"/>
      <c r="DU280" s="78"/>
      <c r="DV280" s="78"/>
      <c r="DW280" s="78"/>
      <c r="DX280" s="78"/>
      <c r="DY280" s="78"/>
      <c r="DZ280" s="78"/>
      <c r="EA280" s="78"/>
      <c r="EB280" s="78"/>
      <c r="EC280" s="78"/>
      <c r="ED280" s="78"/>
      <c r="EE280" s="78"/>
      <c r="EF280" s="78"/>
      <c r="EG280" s="78"/>
      <c r="EH280" s="78"/>
      <c r="EI280" s="78"/>
      <c r="EJ280" s="78"/>
    </row>
    <row r="281" spans="1:140" x14ac:dyDescent="0.25">
      <c r="A281" s="107" t="s">
        <v>511</v>
      </c>
      <c r="B281" s="99">
        <v>278</v>
      </c>
      <c r="C281" s="100" t="s">
        <v>609</v>
      </c>
      <c r="D281" s="100" t="s">
        <v>611</v>
      </c>
      <c r="E281" s="101">
        <v>0</v>
      </c>
      <c r="F281" s="101">
        <v>7.4888888888888898</v>
      </c>
      <c r="G281" s="101">
        <v>0</v>
      </c>
      <c r="H281" s="102">
        <v>6.4</v>
      </c>
      <c r="I281" s="102">
        <v>1479</v>
      </c>
      <c r="J281" s="102">
        <v>0</v>
      </c>
      <c r="K281" s="103">
        <v>906</v>
      </c>
      <c r="L281" s="104">
        <f>0.65*K281</f>
        <v>588.9</v>
      </c>
      <c r="M281" s="104">
        <f>0.35*K281</f>
        <v>317.09999999999997</v>
      </c>
      <c r="N281" s="102">
        <v>0</v>
      </c>
      <c r="O281" s="102">
        <v>0</v>
      </c>
      <c r="P281" s="102">
        <v>0</v>
      </c>
      <c r="Q281" s="102">
        <v>390</v>
      </c>
      <c r="R281" s="102">
        <v>0</v>
      </c>
      <c r="S281" s="102">
        <v>0</v>
      </c>
      <c r="T281" s="102">
        <v>0</v>
      </c>
      <c r="U281" s="102">
        <v>0</v>
      </c>
      <c r="V281" s="102">
        <v>10</v>
      </c>
      <c r="W281" s="102">
        <v>146</v>
      </c>
      <c r="X281" s="102">
        <v>0</v>
      </c>
      <c r="Y281" s="102">
        <v>0</v>
      </c>
      <c r="Z281" s="102">
        <v>0</v>
      </c>
      <c r="AA281" s="102">
        <v>0</v>
      </c>
      <c r="AB281" s="102">
        <v>0</v>
      </c>
      <c r="AC281" s="102">
        <v>0</v>
      </c>
      <c r="AD281" s="102">
        <v>0</v>
      </c>
      <c r="AE281" s="103">
        <v>456</v>
      </c>
      <c r="AF281" s="102">
        <f t="shared" si="218"/>
        <v>0</v>
      </c>
      <c r="AG281" s="104">
        <f>0.65*AE281</f>
        <v>296.40000000000003</v>
      </c>
      <c r="AH281" s="104">
        <f>0.35*AE281</f>
        <v>159.6</v>
      </c>
      <c r="AI281" s="103">
        <v>474</v>
      </c>
      <c r="AJ281" s="104">
        <f>1*AI281</f>
        <v>474</v>
      </c>
      <c r="AK281" s="102">
        <f>0*AI281</f>
        <v>0</v>
      </c>
      <c r="AL281" s="102">
        <f>0*AI281</f>
        <v>0</v>
      </c>
      <c r="AM281" s="103">
        <v>0</v>
      </c>
      <c r="AN281" s="102">
        <f t="shared" si="224"/>
        <v>0</v>
      </c>
      <c r="AO281" s="102">
        <f t="shared" si="225"/>
        <v>0</v>
      </c>
      <c r="AP281" s="102">
        <f t="shared" si="226"/>
        <v>0</v>
      </c>
      <c r="AQ281" s="103">
        <v>1033</v>
      </c>
      <c r="AR281" s="102">
        <f t="shared" si="227"/>
        <v>516.5</v>
      </c>
      <c r="AS281" s="102">
        <f t="shared" si="228"/>
        <v>258.25</v>
      </c>
      <c r="AT281" s="102">
        <f t="shared" si="229"/>
        <v>258.25</v>
      </c>
      <c r="AU281" s="102">
        <v>0</v>
      </c>
      <c r="AV281" s="102">
        <v>0</v>
      </c>
      <c r="AW281" s="102">
        <v>5.6</v>
      </c>
      <c r="AX281" s="103">
        <v>0</v>
      </c>
      <c r="AY281" s="102">
        <f t="shared" si="230"/>
        <v>0</v>
      </c>
      <c r="AZ281" s="102">
        <f t="shared" si="231"/>
        <v>0</v>
      </c>
      <c r="BA281" s="102">
        <f t="shared" si="232"/>
        <v>0</v>
      </c>
      <c r="BB281" s="102">
        <v>91</v>
      </c>
      <c r="BC281" s="117">
        <f t="shared" si="239"/>
        <v>0</v>
      </c>
      <c r="BD281" s="117">
        <f t="shared" si="240"/>
        <v>0</v>
      </c>
      <c r="BE281" s="117">
        <f t="shared" si="241"/>
        <v>91</v>
      </c>
      <c r="BF281" s="103">
        <v>89</v>
      </c>
      <c r="BG281" s="104">
        <f>1*BF281</f>
        <v>89</v>
      </c>
      <c r="BH281" s="102">
        <f>0*BF281</f>
        <v>0</v>
      </c>
      <c r="BI281" s="102">
        <f>0*BF281</f>
        <v>0</v>
      </c>
      <c r="BJ281" s="103">
        <v>0</v>
      </c>
      <c r="BK281" s="102">
        <f t="shared" si="236"/>
        <v>0</v>
      </c>
      <c r="BL281" s="102">
        <f t="shared" si="237"/>
        <v>0</v>
      </c>
      <c r="BM281" s="102">
        <f t="shared" si="238"/>
        <v>0</v>
      </c>
      <c r="BN281" s="117">
        <f t="shared" si="242"/>
        <v>1079.5</v>
      </c>
      <c r="BO281" s="117">
        <f t="shared" si="243"/>
        <v>1695.15</v>
      </c>
      <c r="BP281" s="117">
        <f t="shared" si="244"/>
        <v>2318.8388888888885</v>
      </c>
      <c r="BQ281" s="102">
        <f t="shared" si="245"/>
        <v>5093.4888888888891</v>
      </c>
      <c r="BR281" s="105"/>
      <c r="BS281" s="102">
        <f t="shared" si="246"/>
        <v>5093.4888888888891</v>
      </c>
      <c r="BT281" s="102">
        <f t="shared" si="247"/>
        <v>0</v>
      </c>
      <c r="BU281" s="102"/>
      <c r="BV281" s="106">
        <f t="shared" si="248"/>
        <v>0.21193724449951354</v>
      </c>
      <c r="BW281" s="106">
        <f t="shared" si="249"/>
        <v>0.33280724410685536</v>
      </c>
      <c r="BX281" s="106">
        <f t="shared" si="250"/>
        <v>0.45525551139363102</v>
      </c>
      <c r="BY281" s="78"/>
      <c r="BZ281" s="78"/>
      <c r="CA281" s="78"/>
      <c r="CB281" s="78"/>
      <c r="CC281" s="78"/>
      <c r="CD281" s="78"/>
      <c r="CE281" s="78"/>
      <c r="CF281" s="78"/>
      <c r="CG281" s="78"/>
      <c r="CH281" s="78"/>
      <c r="CI281" s="78"/>
      <c r="CJ281" s="78"/>
      <c r="CK281" s="78"/>
      <c r="CL281" s="78"/>
      <c r="CM281" s="78"/>
      <c r="CN281" s="78"/>
      <c r="CO281" s="78"/>
      <c r="CP281" s="78"/>
      <c r="CQ281" s="78"/>
      <c r="CR281" s="78"/>
      <c r="CS281" s="78"/>
      <c r="CT281" s="78"/>
      <c r="CU281" s="78"/>
      <c r="CV281" s="78"/>
      <c r="CW281" s="78"/>
      <c r="CX281" s="78"/>
      <c r="CY281" s="78"/>
      <c r="CZ281" s="78"/>
      <c r="DA281" s="78"/>
      <c r="DB281" s="78"/>
      <c r="DC281" s="78"/>
      <c r="DD281" s="78"/>
      <c r="DE281" s="78"/>
      <c r="DF281" s="78"/>
      <c r="DG281" s="78"/>
      <c r="DH281" s="78"/>
      <c r="DI281" s="78"/>
      <c r="DJ281" s="78"/>
      <c r="DK281" s="78"/>
      <c r="DL281" s="78"/>
      <c r="DM281" s="78"/>
      <c r="DN281" s="78"/>
      <c r="DO281" s="78"/>
      <c r="DP281" s="78"/>
      <c r="DQ281" s="78"/>
      <c r="DR281" s="78"/>
      <c r="DS281" s="78"/>
      <c r="DT281" s="78"/>
      <c r="DU281" s="78"/>
      <c r="DV281" s="78"/>
      <c r="DW281" s="78"/>
      <c r="DX281" s="78"/>
      <c r="DY281" s="78"/>
      <c r="DZ281" s="78"/>
      <c r="EA281" s="78"/>
      <c r="EB281" s="78"/>
      <c r="EC281" s="78"/>
      <c r="ED281" s="78"/>
      <c r="EE281" s="78"/>
      <c r="EF281" s="78"/>
      <c r="EG281" s="78"/>
      <c r="EH281" s="78"/>
      <c r="EI281" s="78"/>
      <c r="EJ281" s="78"/>
    </row>
    <row r="282" spans="1:140" x14ac:dyDescent="0.25">
      <c r="A282" s="87"/>
      <c r="B282" s="119">
        <v>279</v>
      </c>
      <c r="C282" s="88" t="s">
        <v>437</v>
      </c>
      <c r="D282" s="88" t="s">
        <v>200</v>
      </c>
      <c r="E282" s="73">
        <v>0</v>
      </c>
      <c r="F282" s="73">
        <v>0.32</v>
      </c>
      <c r="G282" s="73">
        <v>0</v>
      </c>
      <c r="H282" s="74">
        <v>0</v>
      </c>
      <c r="I282" s="74">
        <v>0</v>
      </c>
      <c r="J282" s="74">
        <v>0</v>
      </c>
      <c r="K282" s="75">
        <v>0</v>
      </c>
      <c r="L282" s="74">
        <f t="shared" ref="L282:L313" si="251">0.55*K282</f>
        <v>0</v>
      </c>
      <c r="M282" s="74">
        <f t="shared" ref="M282:M313" si="252">0.45*K282</f>
        <v>0</v>
      </c>
      <c r="N282" s="74">
        <v>0</v>
      </c>
      <c r="O282" s="74">
        <v>0</v>
      </c>
      <c r="P282" s="74">
        <v>0</v>
      </c>
      <c r="Q282" s="74">
        <v>0</v>
      </c>
      <c r="R282" s="74">
        <v>0</v>
      </c>
      <c r="S282" s="74">
        <v>0</v>
      </c>
      <c r="T282" s="74">
        <v>0</v>
      </c>
      <c r="U282" s="74">
        <v>0</v>
      </c>
      <c r="V282" s="74">
        <v>0</v>
      </c>
      <c r="W282" s="74">
        <v>0</v>
      </c>
      <c r="X282" s="74">
        <v>0</v>
      </c>
      <c r="Y282" s="74">
        <v>0</v>
      </c>
      <c r="Z282" s="74">
        <v>0</v>
      </c>
      <c r="AA282" s="74">
        <v>0</v>
      </c>
      <c r="AB282" s="74">
        <v>0</v>
      </c>
      <c r="AC282" s="74">
        <v>0</v>
      </c>
      <c r="AD282" s="74">
        <v>0</v>
      </c>
      <c r="AE282" s="75">
        <v>0</v>
      </c>
      <c r="AF282" s="74">
        <f t="shared" si="218"/>
        <v>0</v>
      </c>
      <c r="AG282" s="74">
        <f t="shared" ref="AG282:AG313" si="253">0*AE282</f>
        <v>0</v>
      </c>
      <c r="AH282" s="74">
        <f t="shared" ref="AH282:AH313" si="254">1*AE282</f>
        <v>0</v>
      </c>
      <c r="AI282" s="75">
        <v>0</v>
      </c>
      <c r="AJ282" s="74">
        <f t="shared" ref="AJ282:AJ325" si="255">0*AI282</f>
        <v>0</v>
      </c>
      <c r="AK282" s="74">
        <f t="shared" ref="AK282:AK325" si="256">0.55*AI282</f>
        <v>0</v>
      </c>
      <c r="AL282" s="74">
        <f t="shared" ref="AL282:AL325" si="257">0.45*AI282</f>
        <v>0</v>
      </c>
      <c r="AM282" s="75">
        <v>0</v>
      </c>
      <c r="AN282" s="74">
        <f t="shared" si="224"/>
        <v>0</v>
      </c>
      <c r="AO282" s="74">
        <f t="shared" si="225"/>
        <v>0</v>
      </c>
      <c r="AP282" s="74">
        <f t="shared" si="226"/>
        <v>0</v>
      </c>
      <c r="AQ282" s="75">
        <v>27</v>
      </c>
      <c r="AR282" s="74">
        <f t="shared" si="227"/>
        <v>13.5</v>
      </c>
      <c r="AS282" s="74">
        <f t="shared" si="228"/>
        <v>6.75</v>
      </c>
      <c r="AT282" s="74">
        <f t="shared" si="229"/>
        <v>6.75</v>
      </c>
      <c r="AU282" s="74">
        <v>0</v>
      </c>
      <c r="AV282" s="74">
        <v>0</v>
      </c>
      <c r="AW282" s="74">
        <v>27</v>
      </c>
      <c r="AX282" s="75">
        <v>0</v>
      </c>
      <c r="AY282" s="74">
        <f t="shared" si="230"/>
        <v>0</v>
      </c>
      <c r="AZ282" s="74">
        <f t="shared" si="231"/>
        <v>0</v>
      </c>
      <c r="BA282" s="74">
        <f t="shared" si="232"/>
        <v>0</v>
      </c>
      <c r="BB282" s="74">
        <v>0</v>
      </c>
      <c r="BC282" s="74">
        <f t="shared" si="239"/>
        <v>0</v>
      </c>
      <c r="BD282" s="74">
        <f t="shared" si="240"/>
        <v>0</v>
      </c>
      <c r="BE282" s="74">
        <f t="shared" si="241"/>
        <v>0</v>
      </c>
      <c r="BF282" s="75">
        <v>0.26</v>
      </c>
      <c r="BG282" s="74">
        <f t="shared" ref="BG282:BG325" si="258">0*BF282</f>
        <v>0</v>
      </c>
      <c r="BH282" s="74">
        <f t="shared" ref="BH282:BH325" si="259">0.55*BF282</f>
        <v>0.14300000000000002</v>
      </c>
      <c r="BI282" s="74">
        <f t="shared" ref="BI282:BI325" si="260">0.45*BF282</f>
        <v>0.11700000000000001</v>
      </c>
      <c r="BJ282" s="75">
        <v>0</v>
      </c>
      <c r="BK282" s="74">
        <f t="shared" si="236"/>
        <v>0</v>
      </c>
      <c r="BL282" s="74">
        <f t="shared" si="237"/>
        <v>0</v>
      </c>
      <c r="BM282" s="74">
        <f t="shared" si="238"/>
        <v>0</v>
      </c>
      <c r="BN282" s="74">
        <f t="shared" si="242"/>
        <v>13.5</v>
      </c>
      <c r="BO282" s="74">
        <f t="shared" si="243"/>
        <v>33.893000000000001</v>
      </c>
      <c r="BP282" s="74">
        <f t="shared" si="244"/>
        <v>7.1870000000000003</v>
      </c>
      <c r="BQ282" s="74">
        <f t="shared" si="245"/>
        <v>54.58</v>
      </c>
      <c r="BS282" s="74">
        <f t="shared" si="246"/>
        <v>54.58</v>
      </c>
      <c r="BT282" s="74">
        <f t="shared" si="247"/>
        <v>0</v>
      </c>
      <c r="BU282" s="74"/>
      <c r="BV282" s="77">
        <f t="shared" si="248"/>
        <v>0.24734334921216564</v>
      </c>
      <c r="BW282" s="77">
        <f t="shared" si="249"/>
        <v>0.62097838035910591</v>
      </c>
      <c r="BX282" s="77">
        <f t="shared" si="250"/>
        <v>0.13167827042872848</v>
      </c>
      <c r="BY282" s="78"/>
      <c r="BZ282" s="78"/>
      <c r="CA282" s="78"/>
      <c r="CB282" s="78"/>
      <c r="CC282" s="78"/>
      <c r="CD282" s="78"/>
      <c r="CE282" s="78"/>
      <c r="CF282" s="78"/>
      <c r="CG282" s="78"/>
      <c r="CH282" s="78"/>
      <c r="CI282" s="78"/>
      <c r="CJ282" s="78"/>
      <c r="CK282" s="78"/>
      <c r="CL282" s="78"/>
      <c r="CM282" s="78"/>
      <c r="CN282" s="78"/>
      <c r="CO282" s="78"/>
      <c r="CP282" s="78"/>
      <c r="CQ282" s="78"/>
      <c r="CR282" s="78"/>
      <c r="CS282" s="78"/>
      <c r="CT282" s="78"/>
      <c r="CU282" s="78"/>
      <c r="CV282" s="78"/>
      <c r="CW282" s="78"/>
      <c r="CX282" s="78"/>
      <c r="CY282" s="78"/>
      <c r="CZ282" s="78"/>
      <c r="DA282" s="78"/>
      <c r="DB282" s="78"/>
      <c r="DC282" s="78"/>
      <c r="DD282" s="78"/>
      <c r="DE282" s="78"/>
      <c r="DF282" s="78"/>
      <c r="DG282" s="78"/>
      <c r="DH282" s="78"/>
      <c r="DI282" s="78"/>
      <c r="DJ282" s="78"/>
      <c r="DK282" s="78"/>
      <c r="DL282" s="78"/>
      <c r="DM282" s="78"/>
      <c r="DN282" s="78"/>
      <c r="DO282" s="78"/>
      <c r="DP282" s="78"/>
      <c r="DQ282" s="78"/>
      <c r="DR282" s="78"/>
      <c r="DS282" s="78"/>
      <c r="DT282" s="78"/>
      <c r="DU282" s="78"/>
      <c r="DV282" s="78"/>
      <c r="DW282" s="78"/>
      <c r="DX282" s="78"/>
      <c r="DY282" s="78"/>
      <c r="DZ282" s="78"/>
      <c r="EA282" s="78"/>
      <c r="EB282" s="78"/>
      <c r="EC282" s="78"/>
      <c r="ED282" s="78"/>
      <c r="EE282" s="78"/>
      <c r="EF282" s="78"/>
      <c r="EG282" s="78"/>
      <c r="EH282" s="78"/>
      <c r="EI282" s="78"/>
      <c r="EJ282" s="78"/>
    </row>
    <row r="283" spans="1:140" x14ac:dyDescent="0.25">
      <c r="A283" s="87"/>
      <c r="B283" s="119">
        <v>280</v>
      </c>
      <c r="C283" s="88" t="s">
        <v>652</v>
      </c>
      <c r="D283" s="88" t="s">
        <v>187</v>
      </c>
      <c r="E283" s="73">
        <v>0</v>
      </c>
      <c r="F283" s="73">
        <v>5.7</v>
      </c>
      <c r="G283" s="73">
        <v>0</v>
      </c>
      <c r="H283" s="74">
        <v>0</v>
      </c>
      <c r="I283" s="74">
        <v>0</v>
      </c>
      <c r="J283" s="74">
        <v>4.34</v>
      </c>
      <c r="K283" s="75">
        <v>0</v>
      </c>
      <c r="L283" s="74">
        <f t="shared" si="251"/>
        <v>0</v>
      </c>
      <c r="M283" s="74">
        <f t="shared" si="252"/>
        <v>0</v>
      </c>
      <c r="N283" s="74">
        <v>0</v>
      </c>
      <c r="O283" s="74">
        <v>0</v>
      </c>
      <c r="P283" s="74">
        <v>0</v>
      </c>
      <c r="Q283" s="74">
        <v>0</v>
      </c>
      <c r="R283" s="74">
        <v>0</v>
      </c>
      <c r="S283" s="74">
        <v>0</v>
      </c>
      <c r="T283" s="74">
        <v>0</v>
      </c>
      <c r="U283" s="74">
        <v>0</v>
      </c>
      <c r="V283" s="74">
        <v>0.03</v>
      </c>
      <c r="W283" s="74">
        <v>0</v>
      </c>
      <c r="X283" s="74">
        <v>0</v>
      </c>
      <c r="Y283" s="74">
        <v>0</v>
      </c>
      <c r="Z283" s="74">
        <v>0</v>
      </c>
      <c r="AA283" s="74">
        <v>0</v>
      </c>
      <c r="AB283" s="74">
        <v>0</v>
      </c>
      <c r="AC283" s="74">
        <v>0</v>
      </c>
      <c r="AD283" s="74">
        <v>0</v>
      </c>
      <c r="AE283" s="75">
        <v>0</v>
      </c>
      <c r="AF283" s="74">
        <f t="shared" si="218"/>
        <v>0</v>
      </c>
      <c r="AG283" s="74">
        <f t="shared" si="253"/>
        <v>0</v>
      </c>
      <c r="AH283" s="74">
        <f t="shared" si="254"/>
        <v>0</v>
      </c>
      <c r="AI283" s="75">
        <v>0</v>
      </c>
      <c r="AJ283" s="74">
        <f t="shared" si="255"/>
        <v>0</v>
      </c>
      <c r="AK283" s="74">
        <f t="shared" si="256"/>
        <v>0</v>
      </c>
      <c r="AL283" s="74">
        <f t="shared" si="257"/>
        <v>0</v>
      </c>
      <c r="AM283" s="75">
        <v>0</v>
      </c>
      <c r="AN283" s="74">
        <f t="shared" si="224"/>
        <v>0</v>
      </c>
      <c r="AO283" s="74">
        <f t="shared" si="225"/>
        <v>0</v>
      </c>
      <c r="AP283" s="74">
        <f t="shared" si="226"/>
        <v>0</v>
      </c>
      <c r="AQ283" s="75">
        <v>276</v>
      </c>
      <c r="AR283" s="74">
        <f t="shared" si="227"/>
        <v>138</v>
      </c>
      <c r="AS283" s="74">
        <f t="shared" si="228"/>
        <v>69</v>
      </c>
      <c r="AT283" s="74">
        <f t="shared" si="229"/>
        <v>69</v>
      </c>
      <c r="AU283" s="74">
        <v>0</v>
      </c>
      <c r="AV283" s="74">
        <v>0</v>
      </c>
      <c r="AW283" s="74">
        <v>0</v>
      </c>
      <c r="AX283" s="75">
        <v>0</v>
      </c>
      <c r="AY283" s="74">
        <f t="shared" si="230"/>
        <v>0</v>
      </c>
      <c r="AZ283" s="74">
        <f t="shared" si="231"/>
        <v>0</v>
      </c>
      <c r="BA283" s="74">
        <f t="shared" si="232"/>
        <v>0</v>
      </c>
      <c r="BB283" s="74">
        <v>0</v>
      </c>
      <c r="BC283" s="74">
        <f t="shared" si="239"/>
        <v>0</v>
      </c>
      <c r="BD283" s="74">
        <f t="shared" si="240"/>
        <v>0</v>
      </c>
      <c r="BE283" s="74">
        <f t="shared" si="241"/>
        <v>0</v>
      </c>
      <c r="BF283" s="75">
        <v>1.72</v>
      </c>
      <c r="BG283" s="74">
        <f t="shared" si="258"/>
        <v>0</v>
      </c>
      <c r="BH283" s="74">
        <f t="shared" si="259"/>
        <v>0.94600000000000006</v>
      </c>
      <c r="BI283" s="74">
        <f t="shared" si="260"/>
        <v>0.77400000000000002</v>
      </c>
      <c r="BJ283" s="75">
        <v>0</v>
      </c>
      <c r="BK283" s="74">
        <f t="shared" si="236"/>
        <v>0</v>
      </c>
      <c r="BL283" s="74">
        <f t="shared" si="237"/>
        <v>0</v>
      </c>
      <c r="BM283" s="74">
        <f t="shared" si="238"/>
        <v>0</v>
      </c>
      <c r="BN283" s="74">
        <f t="shared" si="242"/>
        <v>138</v>
      </c>
      <c r="BO283" s="74">
        <f t="shared" si="243"/>
        <v>69.975999999999999</v>
      </c>
      <c r="BP283" s="74">
        <f t="shared" si="244"/>
        <v>79.813999999999993</v>
      </c>
      <c r="BQ283" s="74">
        <f t="shared" si="245"/>
        <v>287.78999999999996</v>
      </c>
      <c r="BS283" s="74">
        <f t="shared" si="246"/>
        <v>287.79000000000002</v>
      </c>
      <c r="BT283" s="74">
        <f t="shared" si="247"/>
        <v>0</v>
      </c>
      <c r="BU283" s="74"/>
      <c r="BV283" s="77">
        <f t="shared" si="248"/>
        <v>0.47951631397894307</v>
      </c>
      <c r="BW283" s="77">
        <f t="shared" si="249"/>
        <v>0.24314951874630811</v>
      </c>
      <c r="BX283" s="77">
        <f t="shared" si="250"/>
        <v>0.27733416727474897</v>
      </c>
      <c r="BY283" s="78"/>
      <c r="BZ283" s="78"/>
      <c r="CA283" s="78"/>
      <c r="CB283" s="78"/>
      <c r="CC283" s="78"/>
      <c r="CD283" s="78"/>
      <c r="CE283" s="78"/>
      <c r="CF283" s="78"/>
      <c r="CG283" s="78"/>
      <c r="CH283" s="78"/>
      <c r="CI283" s="78"/>
      <c r="CJ283" s="78"/>
      <c r="CK283" s="78"/>
      <c r="CL283" s="78"/>
      <c r="CM283" s="78"/>
      <c r="CN283" s="78"/>
      <c r="CO283" s="78"/>
      <c r="CP283" s="78"/>
      <c r="CQ283" s="78"/>
      <c r="CR283" s="78"/>
      <c r="CS283" s="78"/>
      <c r="CT283" s="78"/>
      <c r="CU283" s="78"/>
      <c r="CV283" s="78"/>
      <c r="CW283" s="78"/>
      <c r="CX283" s="78"/>
      <c r="CY283" s="78"/>
      <c r="CZ283" s="78"/>
      <c r="DA283" s="78"/>
      <c r="DB283" s="78"/>
      <c r="DC283" s="78"/>
      <c r="DD283" s="78"/>
      <c r="DE283" s="78"/>
      <c r="DF283" s="78"/>
      <c r="DG283" s="78"/>
      <c r="DH283" s="78"/>
      <c r="DI283" s="78"/>
      <c r="DJ283" s="78"/>
      <c r="DK283" s="78"/>
      <c r="DL283" s="78"/>
      <c r="DM283" s="78"/>
      <c r="DN283" s="78"/>
      <c r="DO283" s="78"/>
      <c r="DP283" s="78"/>
      <c r="DQ283" s="78"/>
      <c r="DR283" s="78"/>
      <c r="DS283" s="78"/>
      <c r="DT283" s="78"/>
      <c r="DU283" s="78"/>
      <c r="DV283" s="78"/>
      <c r="DW283" s="78"/>
      <c r="DX283" s="78"/>
      <c r="DY283" s="78"/>
      <c r="DZ283" s="78"/>
      <c r="EA283" s="78"/>
      <c r="EB283" s="78"/>
      <c r="EC283" s="78"/>
      <c r="ED283" s="78"/>
      <c r="EE283" s="78"/>
      <c r="EF283" s="78"/>
      <c r="EG283" s="78"/>
      <c r="EH283" s="78"/>
      <c r="EI283" s="78"/>
      <c r="EJ283" s="78"/>
    </row>
    <row r="284" spans="1:140" x14ac:dyDescent="0.25">
      <c r="A284" s="72"/>
      <c r="B284" s="119">
        <v>281</v>
      </c>
      <c r="C284" s="88" t="s">
        <v>438</v>
      </c>
      <c r="D284" s="88" t="s">
        <v>202</v>
      </c>
      <c r="E284" s="73">
        <v>0</v>
      </c>
      <c r="F284" s="73">
        <v>1</v>
      </c>
      <c r="G284" s="73">
        <v>0</v>
      </c>
      <c r="H284" s="74">
        <v>0</v>
      </c>
      <c r="I284" s="74">
        <v>0</v>
      </c>
      <c r="J284" s="74">
        <v>0</v>
      </c>
      <c r="K284" s="75">
        <v>8</v>
      </c>
      <c r="L284" s="74">
        <f t="shared" si="251"/>
        <v>4.4000000000000004</v>
      </c>
      <c r="M284" s="74">
        <f t="shared" si="252"/>
        <v>3.6</v>
      </c>
      <c r="N284" s="74">
        <v>0</v>
      </c>
      <c r="O284" s="74">
        <v>0</v>
      </c>
      <c r="P284" s="74">
        <v>0</v>
      </c>
      <c r="Q284" s="74">
        <v>15</v>
      </c>
      <c r="R284" s="74">
        <v>0</v>
      </c>
      <c r="S284" s="74">
        <v>15</v>
      </c>
      <c r="T284" s="74">
        <v>0</v>
      </c>
      <c r="U284" s="74">
        <v>0</v>
      </c>
      <c r="V284" s="74">
        <v>0</v>
      </c>
      <c r="W284" s="74">
        <v>8</v>
      </c>
      <c r="X284" s="74">
        <v>0</v>
      </c>
      <c r="Y284" s="74">
        <v>0</v>
      </c>
      <c r="Z284" s="74">
        <v>0</v>
      </c>
      <c r="AA284" s="74">
        <v>0</v>
      </c>
      <c r="AB284" s="74">
        <v>0</v>
      </c>
      <c r="AC284" s="74">
        <v>10</v>
      </c>
      <c r="AD284" s="74">
        <v>0</v>
      </c>
      <c r="AE284" s="75">
        <v>6</v>
      </c>
      <c r="AF284" s="74">
        <f t="shared" si="218"/>
        <v>0</v>
      </c>
      <c r="AG284" s="74">
        <f t="shared" si="253"/>
        <v>0</v>
      </c>
      <c r="AH284" s="74">
        <f t="shared" si="254"/>
        <v>6</v>
      </c>
      <c r="AI284" s="75">
        <v>0</v>
      </c>
      <c r="AJ284" s="74">
        <f t="shared" si="255"/>
        <v>0</v>
      </c>
      <c r="AK284" s="74">
        <f t="shared" si="256"/>
        <v>0</v>
      </c>
      <c r="AL284" s="74">
        <f t="shared" si="257"/>
        <v>0</v>
      </c>
      <c r="AM284" s="75">
        <v>0</v>
      </c>
      <c r="AN284" s="74">
        <f t="shared" si="224"/>
        <v>0</v>
      </c>
      <c r="AO284" s="74">
        <f t="shared" si="225"/>
        <v>0</v>
      </c>
      <c r="AP284" s="74">
        <f t="shared" si="226"/>
        <v>0</v>
      </c>
      <c r="AQ284" s="75">
        <v>0</v>
      </c>
      <c r="AR284" s="74">
        <f t="shared" si="227"/>
        <v>0</v>
      </c>
      <c r="AS284" s="74">
        <f t="shared" si="228"/>
        <v>0</v>
      </c>
      <c r="AT284" s="74">
        <f t="shared" si="229"/>
        <v>0</v>
      </c>
      <c r="AU284" s="74">
        <v>0</v>
      </c>
      <c r="AV284" s="74">
        <v>0</v>
      </c>
      <c r="AW284" s="74">
        <v>0</v>
      </c>
      <c r="AX284" s="75">
        <v>0</v>
      </c>
      <c r="AY284" s="74">
        <f t="shared" si="230"/>
        <v>0</v>
      </c>
      <c r="AZ284" s="74">
        <f t="shared" si="231"/>
        <v>0</v>
      </c>
      <c r="BA284" s="74">
        <f t="shared" si="232"/>
        <v>0</v>
      </c>
      <c r="BB284" s="74">
        <v>0</v>
      </c>
      <c r="BC284" s="74">
        <f t="shared" si="239"/>
        <v>0</v>
      </c>
      <c r="BD284" s="74">
        <f t="shared" si="240"/>
        <v>0</v>
      </c>
      <c r="BE284" s="74">
        <f t="shared" si="241"/>
        <v>0</v>
      </c>
      <c r="BF284" s="75">
        <v>1.41</v>
      </c>
      <c r="BG284" s="74">
        <f t="shared" si="258"/>
        <v>0</v>
      </c>
      <c r="BH284" s="74">
        <f t="shared" si="259"/>
        <v>0.77549999999999997</v>
      </c>
      <c r="BI284" s="74">
        <f t="shared" si="260"/>
        <v>0.63449999999999995</v>
      </c>
      <c r="BJ284" s="75">
        <v>0</v>
      </c>
      <c r="BK284" s="74">
        <f t="shared" si="236"/>
        <v>0</v>
      </c>
      <c r="BL284" s="74">
        <f t="shared" si="237"/>
        <v>0</v>
      </c>
      <c r="BM284" s="74">
        <f t="shared" si="238"/>
        <v>0</v>
      </c>
      <c r="BN284" s="74">
        <f t="shared" si="242"/>
        <v>0</v>
      </c>
      <c r="BO284" s="74">
        <f t="shared" si="243"/>
        <v>43.1755</v>
      </c>
      <c r="BP284" s="74">
        <f t="shared" si="244"/>
        <v>21.234500000000001</v>
      </c>
      <c r="BQ284" s="74">
        <f t="shared" si="245"/>
        <v>64.41</v>
      </c>
      <c r="BS284" s="74">
        <f t="shared" si="246"/>
        <v>64.41</v>
      </c>
      <c r="BT284" s="74">
        <f t="shared" si="247"/>
        <v>0</v>
      </c>
      <c r="BU284" s="74"/>
      <c r="BV284" s="77">
        <f t="shared" si="248"/>
        <v>0</v>
      </c>
      <c r="BW284" s="77">
        <f t="shared" si="249"/>
        <v>0.67032293122186004</v>
      </c>
      <c r="BX284" s="77">
        <f t="shared" si="250"/>
        <v>0.32967706877814007</v>
      </c>
      <c r="BY284" s="78"/>
      <c r="BZ284" s="78"/>
      <c r="CA284" s="78"/>
      <c r="CB284" s="78"/>
      <c r="CC284" s="78"/>
      <c r="CD284" s="78"/>
      <c r="CE284" s="78"/>
      <c r="CF284" s="78"/>
      <c r="CG284" s="78"/>
      <c r="CH284" s="78"/>
      <c r="CI284" s="78"/>
      <c r="CJ284" s="78"/>
      <c r="CK284" s="78"/>
      <c r="CL284" s="78"/>
      <c r="CM284" s="78"/>
      <c r="CN284" s="78"/>
      <c r="CO284" s="78"/>
      <c r="CP284" s="78"/>
      <c r="CQ284" s="78"/>
      <c r="CR284" s="78"/>
      <c r="CS284" s="78"/>
      <c r="CT284" s="78"/>
      <c r="CU284" s="78"/>
      <c r="CV284" s="78"/>
      <c r="CW284" s="78"/>
      <c r="CX284" s="78"/>
      <c r="CY284" s="78"/>
      <c r="CZ284" s="78"/>
      <c r="DA284" s="78"/>
      <c r="DB284" s="78"/>
      <c r="DC284" s="78"/>
      <c r="DD284" s="78"/>
      <c r="DE284" s="78"/>
      <c r="DF284" s="78"/>
      <c r="DG284" s="78"/>
      <c r="DH284" s="78"/>
      <c r="DI284" s="78"/>
      <c r="DJ284" s="78"/>
      <c r="DK284" s="78"/>
      <c r="DL284" s="78"/>
      <c r="DM284" s="78"/>
      <c r="DN284" s="78"/>
      <c r="DO284" s="78"/>
      <c r="DP284" s="78"/>
      <c r="DQ284" s="78"/>
      <c r="DR284" s="78"/>
      <c r="DS284" s="78"/>
      <c r="DT284" s="78"/>
      <c r="DU284" s="78"/>
      <c r="DV284" s="78"/>
      <c r="DW284" s="78"/>
      <c r="DX284" s="78"/>
      <c r="DY284" s="78"/>
      <c r="DZ284" s="78"/>
      <c r="EA284" s="78"/>
      <c r="EB284" s="78"/>
      <c r="EC284" s="78"/>
      <c r="ED284" s="78"/>
      <c r="EE284" s="78"/>
      <c r="EF284" s="78"/>
      <c r="EG284" s="78"/>
      <c r="EH284" s="78"/>
      <c r="EI284" s="78"/>
      <c r="EJ284" s="78"/>
    </row>
    <row r="285" spans="1:140" x14ac:dyDescent="0.25">
      <c r="A285" s="87"/>
      <c r="B285" s="119">
        <v>282</v>
      </c>
      <c r="C285" s="88" t="s">
        <v>593</v>
      </c>
      <c r="D285" s="88" t="s">
        <v>203</v>
      </c>
      <c r="E285" s="73">
        <v>0</v>
      </c>
      <c r="F285" s="73">
        <v>0.3</v>
      </c>
      <c r="G285" s="73">
        <v>0</v>
      </c>
      <c r="H285" s="74">
        <v>0</v>
      </c>
      <c r="I285" s="74">
        <v>0</v>
      </c>
      <c r="J285" s="74">
        <v>0</v>
      </c>
      <c r="K285" s="75">
        <v>0</v>
      </c>
      <c r="L285" s="74">
        <f t="shared" si="251"/>
        <v>0</v>
      </c>
      <c r="M285" s="74">
        <f t="shared" si="252"/>
        <v>0</v>
      </c>
      <c r="N285" s="74">
        <v>0</v>
      </c>
      <c r="O285" s="74">
        <v>0</v>
      </c>
      <c r="P285" s="74">
        <v>0</v>
      </c>
      <c r="Q285" s="74">
        <v>0</v>
      </c>
      <c r="R285" s="74">
        <v>0</v>
      </c>
      <c r="S285" s="74">
        <v>6.36</v>
      </c>
      <c r="T285" s="74">
        <v>0</v>
      </c>
      <c r="U285" s="74">
        <v>0</v>
      </c>
      <c r="V285" s="74">
        <v>0</v>
      </c>
      <c r="W285" s="74">
        <v>0</v>
      </c>
      <c r="X285" s="74">
        <v>0</v>
      </c>
      <c r="Y285" s="74">
        <v>0</v>
      </c>
      <c r="Z285" s="74">
        <v>0</v>
      </c>
      <c r="AA285" s="74">
        <v>0</v>
      </c>
      <c r="AB285" s="74">
        <v>0</v>
      </c>
      <c r="AC285" s="74">
        <v>0</v>
      </c>
      <c r="AD285" s="74">
        <v>0</v>
      </c>
      <c r="AE285" s="75">
        <v>0</v>
      </c>
      <c r="AF285" s="74">
        <f t="shared" si="218"/>
        <v>0</v>
      </c>
      <c r="AG285" s="74">
        <f t="shared" si="253"/>
        <v>0</v>
      </c>
      <c r="AH285" s="74">
        <f t="shared" si="254"/>
        <v>0</v>
      </c>
      <c r="AI285" s="75">
        <v>0</v>
      </c>
      <c r="AJ285" s="74">
        <f t="shared" si="255"/>
        <v>0</v>
      </c>
      <c r="AK285" s="74">
        <f t="shared" si="256"/>
        <v>0</v>
      </c>
      <c r="AL285" s="74">
        <f t="shared" si="257"/>
        <v>0</v>
      </c>
      <c r="AM285" s="75">
        <v>0</v>
      </c>
      <c r="AN285" s="74">
        <f t="shared" si="224"/>
        <v>0</v>
      </c>
      <c r="AO285" s="74">
        <f t="shared" si="225"/>
        <v>0</v>
      </c>
      <c r="AP285" s="74">
        <f t="shared" si="226"/>
        <v>0</v>
      </c>
      <c r="AQ285" s="75">
        <v>0</v>
      </c>
      <c r="AR285" s="74">
        <f t="shared" si="227"/>
        <v>0</v>
      </c>
      <c r="AS285" s="74">
        <f t="shared" si="228"/>
        <v>0</v>
      </c>
      <c r="AT285" s="74">
        <f t="shared" si="229"/>
        <v>0</v>
      </c>
      <c r="AU285" s="74">
        <v>0</v>
      </c>
      <c r="AV285" s="74">
        <v>0</v>
      </c>
      <c r="AW285" s="74">
        <v>0</v>
      </c>
      <c r="AX285" s="75">
        <v>0</v>
      </c>
      <c r="AY285" s="74">
        <f t="shared" si="230"/>
        <v>0</v>
      </c>
      <c r="AZ285" s="74">
        <f t="shared" si="231"/>
        <v>0</v>
      </c>
      <c r="BA285" s="74">
        <f t="shared" si="232"/>
        <v>0</v>
      </c>
      <c r="BB285" s="74">
        <v>0</v>
      </c>
      <c r="BC285" s="74">
        <f t="shared" si="239"/>
        <v>0</v>
      </c>
      <c r="BD285" s="74">
        <f t="shared" si="240"/>
        <v>0</v>
      </c>
      <c r="BE285" s="74">
        <f t="shared" si="241"/>
        <v>0</v>
      </c>
      <c r="BF285" s="75">
        <v>0.18359999999999999</v>
      </c>
      <c r="BG285" s="74">
        <f t="shared" si="258"/>
        <v>0</v>
      </c>
      <c r="BH285" s="74">
        <f t="shared" si="259"/>
        <v>0.10098</v>
      </c>
      <c r="BI285" s="74">
        <f t="shared" si="260"/>
        <v>8.2619999999999999E-2</v>
      </c>
      <c r="BJ285" s="75">
        <v>0</v>
      </c>
      <c r="BK285" s="74">
        <f t="shared" si="236"/>
        <v>0</v>
      </c>
      <c r="BL285" s="74">
        <f t="shared" si="237"/>
        <v>0</v>
      </c>
      <c r="BM285" s="74">
        <f t="shared" si="238"/>
        <v>0</v>
      </c>
      <c r="BN285" s="74">
        <f t="shared" si="242"/>
        <v>0</v>
      </c>
      <c r="BO285" s="74">
        <f t="shared" si="243"/>
        <v>6.4609800000000002</v>
      </c>
      <c r="BP285" s="74">
        <f t="shared" si="244"/>
        <v>0.38261999999999996</v>
      </c>
      <c r="BQ285" s="74">
        <f t="shared" si="245"/>
        <v>6.8436000000000003</v>
      </c>
      <c r="BS285" s="74">
        <f t="shared" si="246"/>
        <v>6.8436000000000003</v>
      </c>
      <c r="BT285" s="74">
        <f t="shared" si="247"/>
        <v>0</v>
      </c>
      <c r="BU285" s="74"/>
      <c r="BV285" s="77">
        <f t="shared" si="248"/>
        <v>0</v>
      </c>
      <c r="BW285" s="77">
        <f t="shared" si="249"/>
        <v>0.94409082938804134</v>
      </c>
      <c r="BX285" s="77">
        <f t="shared" si="250"/>
        <v>5.590917061195861E-2</v>
      </c>
      <c r="BY285" s="78"/>
      <c r="BZ285" s="78"/>
      <c r="CA285" s="78"/>
      <c r="CB285" s="78"/>
      <c r="CC285" s="78"/>
      <c r="CD285" s="78"/>
      <c r="CE285" s="78"/>
      <c r="CF285" s="78"/>
      <c r="CG285" s="78"/>
      <c r="CH285" s="78"/>
      <c r="CI285" s="78"/>
      <c r="CJ285" s="78"/>
      <c r="CK285" s="78"/>
      <c r="CL285" s="78"/>
      <c r="CM285" s="78"/>
      <c r="CN285" s="78"/>
      <c r="CO285" s="78"/>
      <c r="CP285" s="78"/>
      <c r="CQ285" s="78"/>
      <c r="CR285" s="78"/>
      <c r="CS285" s="78"/>
      <c r="CT285" s="78"/>
      <c r="CU285" s="78"/>
      <c r="CV285" s="78"/>
      <c r="CW285" s="78"/>
      <c r="CX285" s="78"/>
      <c r="CY285" s="78"/>
      <c r="CZ285" s="78"/>
      <c r="DA285" s="78"/>
      <c r="DB285" s="78"/>
      <c r="DC285" s="78"/>
      <c r="DD285" s="78"/>
      <c r="DE285" s="78"/>
      <c r="DF285" s="78"/>
      <c r="DG285" s="78"/>
      <c r="DH285" s="78"/>
      <c r="DI285" s="78"/>
      <c r="DJ285" s="78"/>
      <c r="DK285" s="78"/>
      <c r="DL285" s="78"/>
      <c r="DM285" s="78"/>
      <c r="DN285" s="78"/>
      <c r="DO285" s="78"/>
      <c r="DP285" s="78"/>
      <c r="DQ285" s="78"/>
      <c r="DR285" s="78"/>
      <c r="DS285" s="78"/>
      <c r="DT285" s="78"/>
      <c r="DU285" s="78"/>
      <c r="DV285" s="78"/>
      <c r="DW285" s="78"/>
      <c r="DX285" s="78"/>
      <c r="DY285" s="78"/>
      <c r="DZ285" s="78"/>
      <c r="EA285" s="78"/>
      <c r="EB285" s="78"/>
      <c r="EC285" s="78"/>
      <c r="ED285" s="78"/>
      <c r="EE285" s="78"/>
      <c r="EF285" s="78"/>
      <c r="EG285" s="78"/>
      <c r="EH285" s="78"/>
      <c r="EI285" s="78"/>
      <c r="EJ285" s="78"/>
    </row>
    <row r="286" spans="1:140" x14ac:dyDescent="0.25">
      <c r="A286" s="72"/>
      <c r="B286" s="119">
        <v>283</v>
      </c>
      <c r="C286" s="88" t="s">
        <v>398</v>
      </c>
      <c r="D286" s="88" t="s">
        <v>439</v>
      </c>
      <c r="E286" s="73">
        <v>0</v>
      </c>
      <c r="F286" s="73">
        <v>0</v>
      </c>
      <c r="G286" s="73">
        <v>0</v>
      </c>
      <c r="H286" s="74">
        <v>0</v>
      </c>
      <c r="I286" s="74">
        <v>0</v>
      </c>
      <c r="J286" s="74">
        <v>0</v>
      </c>
      <c r="K286" s="75">
        <v>0</v>
      </c>
      <c r="L286" s="74">
        <f t="shared" si="251"/>
        <v>0</v>
      </c>
      <c r="M286" s="74">
        <f t="shared" si="252"/>
        <v>0</v>
      </c>
      <c r="N286" s="74">
        <v>0</v>
      </c>
      <c r="O286" s="74">
        <v>0</v>
      </c>
      <c r="P286" s="74">
        <v>0</v>
      </c>
      <c r="Q286" s="74">
        <v>0</v>
      </c>
      <c r="R286" s="74">
        <v>0</v>
      </c>
      <c r="S286" s="74">
        <v>0</v>
      </c>
      <c r="T286" s="74">
        <v>0</v>
      </c>
      <c r="U286" s="74">
        <v>0</v>
      </c>
      <c r="V286" s="74">
        <v>0</v>
      </c>
      <c r="W286" s="74">
        <v>0</v>
      </c>
      <c r="X286" s="74">
        <v>2.42</v>
      </c>
      <c r="Y286" s="74">
        <v>0</v>
      </c>
      <c r="Z286" s="74">
        <v>0</v>
      </c>
      <c r="AA286" s="74">
        <v>0</v>
      </c>
      <c r="AB286" s="74">
        <v>0</v>
      </c>
      <c r="AC286" s="74">
        <v>0</v>
      </c>
      <c r="AD286" s="74">
        <v>0</v>
      </c>
      <c r="AE286" s="75">
        <v>0</v>
      </c>
      <c r="AF286" s="74">
        <f t="shared" si="218"/>
        <v>0</v>
      </c>
      <c r="AG286" s="74">
        <f t="shared" si="253"/>
        <v>0</v>
      </c>
      <c r="AH286" s="74">
        <f t="shared" si="254"/>
        <v>0</v>
      </c>
      <c r="AI286" s="75">
        <v>0</v>
      </c>
      <c r="AJ286" s="74">
        <f t="shared" si="255"/>
        <v>0</v>
      </c>
      <c r="AK286" s="74">
        <f t="shared" si="256"/>
        <v>0</v>
      </c>
      <c r="AL286" s="74">
        <f t="shared" si="257"/>
        <v>0</v>
      </c>
      <c r="AM286" s="75">
        <v>7.0000000000000007E-2</v>
      </c>
      <c r="AN286" s="74">
        <f t="shared" si="224"/>
        <v>0</v>
      </c>
      <c r="AO286" s="74">
        <f t="shared" si="225"/>
        <v>3.8500000000000006E-2</v>
      </c>
      <c r="AP286" s="74">
        <f t="shared" si="226"/>
        <v>3.1500000000000007E-2</v>
      </c>
      <c r="AQ286" s="75">
        <v>0</v>
      </c>
      <c r="AR286" s="74">
        <f t="shared" si="227"/>
        <v>0</v>
      </c>
      <c r="AS286" s="74">
        <f t="shared" si="228"/>
        <v>0</v>
      </c>
      <c r="AT286" s="74">
        <f t="shared" si="229"/>
        <v>0</v>
      </c>
      <c r="AU286" s="74">
        <v>0</v>
      </c>
      <c r="AV286" s="74">
        <v>0</v>
      </c>
      <c r="AW286" s="74">
        <v>0</v>
      </c>
      <c r="AX286" s="75">
        <v>0</v>
      </c>
      <c r="AY286" s="74">
        <f t="shared" si="230"/>
        <v>0</v>
      </c>
      <c r="AZ286" s="74">
        <f t="shared" si="231"/>
        <v>0</v>
      </c>
      <c r="BA286" s="74">
        <f t="shared" si="232"/>
        <v>0</v>
      </c>
      <c r="BB286" s="74">
        <v>0</v>
      </c>
      <c r="BC286" s="74">
        <f t="shared" si="239"/>
        <v>0</v>
      </c>
      <c r="BD286" s="74">
        <f t="shared" si="240"/>
        <v>0</v>
      </c>
      <c r="BE286" s="74">
        <f t="shared" si="241"/>
        <v>0</v>
      </c>
      <c r="BF286" s="75">
        <v>0.04</v>
      </c>
      <c r="BG286" s="74">
        <f t="shared" si="258"/>
        <v>0</v>
      </c>
      <c r="BH286" s="74">
        <f t="shared" si="259"/>
        <v>2.2000000000000002E-2</v>
      </c>
      <c r="BI286" s="74">
        <f t="shared" si="260"/>
        <v>1.8000000000000002E-2</v>
      </c>
      <c r="BJ286" s="75">
        <v>0</v>
      </c>
      <c r="BK286" s="74">
        <f t="shared" si="236"/>
        <v>0</v>
      </c>
      <c r="BL286" s="74">
        <f t="shared" si="237"/>
        <v>0</v>
      </c>
      <c r="BM286" s="74">
        <f t="shared" si="238"/>
        <v>0</v>
      </c>
      <c r="BN286" s="74">
        <f t="shared" si="242"/>
        <v>0</v>
      </c>
      <c r="BO286" s="74">
        <f t="shared" si="243"/>
        <v>2.4804999999999997</v>
      </c>
      <c r="BP286" s="74">
        <f t="shared" si="244"/>
        <v>4.9500000000000009E-2</v>
      </c>
      <c r="BQ286" s="74">
        <f t="shared" si="245"/>
        <v>2.5299999999999998</v>
      </c>
      <c r="BS286" s="74">
        <f t="shared" si="246"/>
        <v>2.5299999999999998</v>
      </c>
      <c r="BT286" s="74">
        <f t="shared" si="247"/>
        <v>0</v>
      </c>
      <c r="BU286" s="74"/>
      <c r="BV286" s="77">
        <f t="shared" si="248"/>
        <v>0</v>
      </c>
      <c r="BW286" s="77">
        <f t="shared" si="249"/>
        <v>0.98043478260869565</v>
      </c>
      <c r="BX286" s="77">
        <f t="shared" si="250"/>
        <v>1.9565217391304353E-2</v>
      </c>
      <c r="BY286" s="78"/>
      <c r="BZ286" s="78"/>
      <c r="CA286" s="78"/>
      <c r="CB286" s="78"/>
      <c r="CC286" s="78"/>
      <c r="CD286" s="78"/>
      <c r="CE286" s="78"/>
      <c r="CF286" s="78"/>
      <c r="CG286" s="78"/>
      <c r="CH286" s="78"/>
      <c r="CI286" s="78"/>
      <c r="CJ286" s="78"/>
      <c r="CK286" s="78"/>
      <c r="CL286" s="78"/>
      <c r="CM286" s="78"/>
      <c r="CN286" s="78"/>
      <c r="CO286" s="78"/>
      <c r="CP286" s="78"/>
      <c r="CQ286" s="78"/>
      <c r="CR286" s="78"/>
      <c r="CS286" s="78"/>
      <c r="CT286" s="78"/>
      <c r="CU286" s="78"/>
      <c r="CV286" s="78"/>
      <c r="CW286" s="78"/>
      <c r="CX286" s="78"/>
      <c r="CY286" s="78"/>
      <c r="CZ286" s="78"/>
      <c r="DA286" s="78"/>
      <c r="DB286" s="78"/>
      <c r="DC286" s="78"/>
      <c r="DD286" s="78"/>
      <c r="DE286" s="78"/>
      <c r="DF286" s="78"/>
      <c r="DG286" s="78"/>
      <c r="DH286" s="78"/>
      <c r="DI286" s="78"/>
      <c r="DJ286" s="78"/>
      <c r="DK286" s="78"/>
      <c r="DL286" s="78"/>
      <c r="DM286" s="78"/>
      <c r="DN286" s="78"/>
      <c r="DO286" s="78"/>
      <c r="DP286" s="78"/>
      <c r="DQ286" s="78"/>
      <c r="DR286" s="78"/>
      <c r="DS286" s="78"/>
      <c r="DT286" s="78"/>
      <c r="DU286" s="78"/>
      <c r="DV286" s="78"/>
      <c r="DW286" s="78"/>
      <c r="DX286" s="78"/>
      <c r="DY286" s="78"/>
      <c r="DZ286" s="78"/>
      <c r="EA286" s="78"/>
      <c r="EB286" s="78"/>
      <c r="EC286" s="78"/>
      <c r="ED286" s="78"/>
      <c r="EE286" s="78"/>
      <c r="EF286" s="78"/>
      <c r="EG286" s="78"/>
      <c r="EH286" s="78"/>
      <c r="EI286" s="78"/>
      <c r="EJ286" s="78"/>
    </row>
    <row r="287" spans="1:140" x14ac:dyDescent="0.25">
      <c r="A287" s="72"/>
      <c r="B287" s="119">
        <v>284</v>
      </c>
      <c r="C287" s="88" t="s">
        <v>403</v>
      </c>
      <c r="D287" s="88" t="s">
        <v>204</v>
      </c>
      <c r="E287" s="73">
        <v>0</v>
      </c>
      <c r="F287" s="73">
        <v>1.65</v>
      </c>
      <c r="G287" s="73">
        <v>0</v>
      </c>
      <c r="H287" s="74">
        <v>0</v>
      </c>
      <c r="I287" s="74">
        <v>0</v>
      </c>
      <c r="J287" s="74">
        <v>0</v>
      </c>
      <c r="K287" s="75">
        <v>0</v>
      </c>
      <c r="L287" s="74">
        <f t="shared" si="251"/>
        <v>0</v>
      </c>
      <c r="M287" s="74">
        <f t="shared" si="252"/>
        <v>0</v>
      </c>
      <c r="N287" s="74">
        <v>0</v>
      </c>
      <c r="O287" s="74">
        <v>0</v>
      </c>
      <c r="P287" s="74">
        <v>0</v>
      </c>
      <c r="Q287" s="74">
        <v>23</v>
      </c>
      <c r="R287" s="74">
        <v>0</v>
      </c>
      <c r="S287" s="74">
        <v>0</v>
      </c>
      <c r="T287" s="74">
        <v>0</v>
      </c>
      <c r="U287" s="74">
        <v>0</v>
      </c>
      <c r="V287" s="74">
        <v>0</v>
      </c>
      <c r="W287" s="74">
        <v>0</v>
      </c>
      <c r="X287" s="74">
        <v>0</v>
      </c>
      <c r="Y287" s="74">
        <v>0</v>
      </c>
      <c r="Z287" s="74">
        <v>0</v>
      </c>
      <c r="AA287" s="74">
        <v>0</v>
      </c>
      <c r="AB287" s="74">
        <v>0</v>
      </c>
      <c r="AC287" s="74">
        <v>0</v>
      </c>
      <c r="AD287" s="74">
        <v>0</v>
      </c>
      <c r="AE287" s="75">
        <v>3.73</v>
      </c>
      <c r="AF287" s="74">
        <f t="shared" si="218"/>
        <v>0</v>
      </c>
      <c r="AG287" s="74">
        <f t="shared" si="253"/>
        <v>0</v>
      </c>
      <c r="AH287" s="74">
        <f t="shared" si="254"/>
        <v>3.73</v>
      </c>
      <c r="AI287" s="75">
        <v>0</v>
      </c>
      <c r="AJ287" s="74">
        <f t="shared" si="255"/>
        <v>0</v>
      </c>
      <c r="AK287" s="74">
        <f t="shared" si="256"/>
        <v>0</v>
      </c>
      <c r="AL287" s="74">
        <f t="shared" si="257"/>
        <v>0</v>
      </c>
      <c r="AM287" s="75">
        <v>0.86</v>
      </c>
      <c r="AN287" s="74">
        <f t="shared" si="224"/>
        <v>0</v>
      </c>
      <c r="AO287" s="74">
        <f t="shared" si="225"/>
        <v>0.47300000000000003</v>
      </c>
      <c r="AP287" s="74">
        <f t="shared" si="226"/>
        <v>0.38700000000000001</v>
      </c>
      <c r="AQ287" s="75">
        <v>0</v>
      </c>
      <c r="AR287" s="74">
        <f t="shared" si="227"/>
        <v>0</v>
      </c>
      <c r="AS287" s="74">
        <f t="shared" si="228"/>
        <v>0</v>
      </c>
      <c r="AT287" s="74">
        <f t="shared" si="229"/>
        <v>0</v>
      </c>
      <c r="AU287" s="74">
        <v>0</v>
      </c>
      <c r="AV287" s="74">
        <v>0</v>
      </c>
      <c r="AW287" s="74">
        <v>0</v>
      </c>
      <c r="AX287" s="75">
        <v>0</v>
      </c>
      <c r="AY287" s="74">
        <f t="shared" si="230"/>
        <v>0</v>
      </c>
      <c r="AZ287" s="74">
        <f t="shared" si="231"/>
        <v>0</v>
      </c>
      <c r="BA287" s="74">
        <f t="shared" si="232"/>
        <v>0</v>
      </c>
      <c r="BB287" s="74">
        <v>0</v>
      </c>
      <c r="BC287" s="74">
        <f t="shared" si="239"/>
        <v>0</v>
      </c>
      <c r="BD287" s="74">
        <f t="shared" si="240"/>
        <v>0</v>
      </c>
      <c r="BE287" s="74">
        <f t="shared" si="241"/>
        <v>0</v>
      </c>
      <c r="BF287" s="75">
        <v>0.65</v>
      </c>
      <c r="BG287" s="74">
        <f t="shared" si="258"/>
        <v>0</v>
      </c>
      <c r="BH287" s="74">
        <f t="shared" si="259"/>
        <v>0.35750000000000004</v>
      </c>
      <c r="BI287" s="74">
        <f t="shared" si="260"/>
        <v>0.29250000000000004</v>
      </c>
      <c r="BJ287" s="75">
        <v>0</v>
      </c>
      <c r="BK287" s="74">
        <f t="shared" si="236"/>
        <v>0</v>
      </c>
      <c r="BL287" s="74">
        <f t="shared" si="237"/>
        <v>0</v>
      </c>
      <c r="BM287" s="74">
        <f t="shared" si="238"/>
        <v>0</v>
      </c>
      <c r="BN287" s="74">
        <f t="shared" si="242"/>
        <v>0</v>
      </c>
      <c r="BO287" s="74">
        <f t="shared" si="243"/>
        <v>23.830500000000001</v>
      </c>
      <c r="BP287" s="74">
        <f t="shared" si="244"/>
        <v>6.0594999999999999</v>
      </c>
      <c r="BQ287" s="74">
        <f t="shared" si="245"/>
        <v>29.89</v>
      </c>
      <c r="BS287" s="74">
        <f t="shared" si="246"/>
        <v>29.889999999999997</v>
      </c>
      <c r="BT287" s="74">
        <f t="shared" si="247"/>
        <v>0</v>
      </c>
      <c r="BU287" s="74"/>
      <c r="BV287" s="77">
        <f t="shared" si="248"/>
        <v>0</v>
      </c>
      <c r="BW287" s="77">
        <f t="shared" si="249"/>
        <v>0.7972733355637337</v>
      </c>
      <c r="BX287" s="77">
        <f t="shared" si="250"/>
        <v>0.2027266644362663</v>
      </c>
      <c r="BY287" s="78"/>
      <c r="BZ287" s="78"/>
      <c r="CA287" s="78"/>
      <c r="CB287" s="78"/>
      <c r="CC287" s="78"/>
      <c r="CD287" s="78"/>
      <c r="CE287" s="78"/>
      <c r="CF287" s="78"/>
      <c r="CG287" s="78"/>
      <c r="CH287" s="78"/>
      <c r="CI287" s="78"/>
      <c r="CJ287" s="78"/>
      <c r="CK287" s="78"/>
      <c r="CL287" s="78"/>
      <c r="CM287" s="78"/>
      <c r="CN287" s="78"/>
      <c r="CO287" s="78"/>
      <c r="CP287" s="78"/>
      <c r="CQ287" s="78"/>
      <c r="CR287" s="78"/>
      <c r="CS287" s="78"/>
      <c r="CT287" s="78"/>
      <c r="CU287" s="78"/>
      <c r="CV287" s="78"/>
      <c r="CW287" s="78"/>
      <c r="CX287" s="78"/>
      <c r="CY287" s="78"/>
      <c r="CZ287" s="78"/>
      <c r="DA287" s="78"/>
      <c r="DB287" s="78"/>
      <c r="DC287" s="78"/>
      <c r="DD287" s="78"/>
      <c r="DE287" s="78"/>
      <c r="DF287" s="78"/>
      <c r="DG287" s="78"/>
      <c r="DH287" s="78"/>
      <c r="DI287" s="78"/>
      <c r="DJ287" s="78"/>
      <c r="DK287" s="78"/>
      <c r="DL287" s="78"/>
      <c r="DM287" s="78"/>
      <c r="DN287" s="78"/>
      <c r="DO287" s="78"/>
      <c r="DP287" s="78"/>
      <c r="DQ287" s="78"/>
      <c r="DR287" s="78"/>
      <c r="DS287" s="78"/>
      <c r="DT287" s="78"/>
      <c r="DU287" s="78"/>
      <c r="DV287" s="78"/>
      <c r="DW287" s="78"/>
      <c r="DX287" s="78"/>
      <c r="DY287" s="78"/>
      <c r="DZ287" s="78"/>
      <c r="EA287" s="78"/>
      <c r="EB287" s="78"/>
      <c r="EC287" s="78"/>
      <c r="ED287" s="78"/>
      <c r="EE287" s="78"/>
      <c r="EF287" s="78"/>
      <c r="EG287" s="78"/>
      <c r="EH287" s="78"/>
      <c r="EI287" s="78"/>
      <c r="EJ287" s="78"/>
    </row>
    <row r="288" spans="1:140" x14ac:dyDescent="0.25">
      <c r="A288" s="87"/>
      <c r="B288" s="119">
        <v>285</v>
      </c>
      <c r="C288" s="88" t="s">
        <v>368</v>
      </c>
      <c r="D288" s="88" t="s">
        <v>318</v>
      </c>
      <c r="E288" s="73">
        <v>0</v>
      </c>
      <c r="F288" s="73">
        <v>0.06</v>
      </c>
      <c r="G288" s="73">
        <v>0</v>
      </c>
      <c r="H288" s="74">
        <v>0</v>
      </c>
      <c r="I288" s="74">
        <v>0</v>
      </c>
      <c r="J288" s="74">
        <v>0</v>
      </c>
      <c r="K288" s="75">
        <v>0</v>
      </c>
      <c r="L288" s="74">
        <f t="shared" si="251"/>
        <v>0</v>
      </c>
      <c r="M288" s="74">
        <f t="shared" si="252"/>
        <v>0</v>
      </c>
      <c r="N288" s="74">
        <v>0</v>
      </c>
      <c r="O288" s="74">
        <v>0</v>
      </c>
      <c r="P288" s="74">
        <v>0</v>
      </c>
      <c r="Q288" s="74">
        <v>0</v>
      </c>
      <c r="R288" s="74">
        <v>0</v>
      </c>
      <c r="S288" s="74">
        <v>0</v>
      </c>
      <c r="T288" s="74">
        <v>0</v>
      </c>
      <c r="U288" s="74">
        <v>0</v>
      </c>
      <c r="V288" s="74">
        <v>0</v>
      </c>
      <c r="W288" s="74">
        <v>12.52</v>
      </c>
      <c r="X288" s="74">
        <v>0</v>
      </c>
      <c r="Y288" s="74">
        <v>0</v>
      </c>
      <c r="Z288" s="74">
        <v>0</v>
      </c>
      <c r="AA288" s="74">
        <v>0</v>
      </c>
      <c r="AB288" s="74">
        <v>0</v>
      </c>
      <c r="AC288" s="74">
        <v>0</v>
      </c>
      <c r="AD288" s="74">
        <v>0</v>
      </c>
      <c r="AE288" s="75">
        <v>0</v>
      </c>
      <c r="AF288" s="74">
        <f t="shared" si="218"/>
        <v>0</v>
      </c>
      <c r="AG288" s="74">
        <f t="shared" si="253"/>
        <v>0</v>
      </c>
      <c r="AH288" s="74">
        <f t="shared" si="254"/>
        <v>0</v>
      </c>
      <c r="AI288" s="75">
        <v>0</v>
      </c>
      <c r="AJ288" s="74">
        <f t="shared" si="255"/>
        <v>0</v>
      </c>
      <c r="AK288" s="74">
        <f t="shared" si="256"/>
        <v>0</v>
      </c>
      <c r="AL288" s="74">
        <f t="shared" si="257"/>
        <v>0</v>
      </c>
      <c r="AM288" s="75">
        <v>0</v>
      </c>
      <c r="AN288" s="74">
        <f t="shared" si="224"/>
        <v>0</v>
      </c>
      <c r="AO288" s="74">
        <f t="shared" si="225"/>
        <v>0</v>
      </c>
      <c r="AP288" s="74">
        <f t="shared" si="226"/>
        <v>0</v>
      </c>
      <c r="AQ288" s="75">
        <v>0</v>
      </c>
      <c r="AR288" s="74">
        <f t="shared" si="227"/>
        <v>0</v>
      </c>
      <c r="AS288" s="74">
        <f t="shared" si="228"/>
        <v>0</v>
      </c>
      <c r="AT288" s="74">
        <f t="shared" si="229"/>
        <v>0</v>
      </c>
      <c r="AU288" s="74">
        <v>0</v>
      </c>
      <c r="AV288" s="74">
        <v>0</v>
      </c>
      <c r="AW288" s="74">
        <v>0</v>
      </c>
      <c r="AX288" s="75">
        <v>0</v>
      </c>
      <c r="AY288" s="74">
        <f t="shared" si="230"/>
        <v>0</v>
      </c>
      <c r="AZ288" s="74">
        <f t="shared" si="231"/>
        <v>0</v>
      </c>
      <c r="BA288" s="74">
        <f t="shared" si="232"/>
        <v>0</v>
      </c>
      <c r="BB288" s="74">
        <v>0</v>
      </c>
      <c r="BC288" s="74">
        <f t="shared" si="239"/>
        <v>0</v>
      </c>
      <c r="BD288" s="74">
        <f t="shared" si="240"/>
        <v>0</v>
      </c>
      <c r="BE288" s="74">
        <f t="shared" si="241"/>
        <v>0</v>
      </c>
      <c r="BF288" s="75">
        <v>0.18</v>
      </c>
      <c r="BG288" s="74">
        <f t="shared" si="258"/>
        <v>0</v>
      </c>
      <c r="BH288" s="74">
        <f t="shared" si="259"/>
        <v>9.9000000000000005E-2</v>
      </c>
      <c r="BI288" s="74">
        <f t="shared" si="260"/>
        <v>8.1000000000000003E-2</v>
      </c>
      <c r="BJ288" s="75">
        <v>0</v>
      </c>
      <c r="BK288" s="74">
        <f t="shared" si="236"/>
        <v>0</v>
      </c>
      <c r="BL288" s="74">
        <f t="shared" si="237"/>
        <v>0</v>
      </c>
      <c r="BM288" s="74">
        <f t="shared" si="238"/>
        <v>0</v>
      </c>
      <c r="BN288" s="74">
        <f t="shared" si="242"/>
        <v>0</v>
      </c>
      <c r="BO288" s="74">
        <f t="shared" si="243"/>
        <v>12.619</v>
      </c>
      <c r="BP288" s="74">
        <f t="shared" si="244"/>
        <v>0.14100000000000001</v>
      </c>
      <c r="BQ288" s="74">
        <f t="shared" si="245"/>
        <v>12.76</v>
      </c>
      <c r="BS288" s="74">
        <f t="shared" si="246"/>
        <v>12.76</v>
      </c>
      <c r="BT288" s="74">
        <f t="shared" si="247"/>
        <v>0</v>
      </c>
      <c r="BU288" s="74"/>
      <c r="BV288" s="77">
        <f t="shared" si="248"/>
        <v>0</v>
      </c>
      <c r="BW288" s="77">
        <f t="shared" si="249"/>
        <v>0.98894984326018809</v>
      </c>
      <c r="BX288" s="77">
        <f t="shared" si="250"/>
        <v>1.1050156739811913E-2</v>
      </c>
      <c r="BY288" s="78"/>
      <c r="BZ288" s="78"/>
      <c r="CA288" s="78"/>
      <c r="CB288" s="78"/>
      <c r="CC288" s="78"/>
      <c r="CD288" s="78"/>
      <c r="CE288" s="78"/>
      <c r="CF288" s="78"/>
      <c r="CG288" s="78"/>
      <c r="CH288" s="78"/>
      <c r="CI288" s="78"/>
      <c r="CJ288" s="78"/>
      <c r="CK288" s="78"/>
      <c r="CL288" s="78"/>
      <c r="CM288" s="78"/>
      <c r="CN288" s="78"/>
      <c r="CO288" s="78"/>
      <c r="CP288" s="78"/>
      <c r="CQ288" s="78"/>
      <c r="CR288" s="78"/>
      <c r="CS288" s="78"/>
      <c r="CT288" s="78"/>
      <c r="CU288" s="78"/>
      <c r="CV288" s="78"/>
      <c r="CW288" s="78"/>
      <c r="CX288" s="78"/>
      <c r="CY288" s="78"/>
      <c r="CZ288" s="78"/>
      <c r="DA288" s="78"/>
      <c r="DB288" s="78"/>
      <c r="DC288" s="78"/>
      <c r="DD288" s="78"/>
      <c r="DE288" s="78"/>
      <c r="DF288" s="78"/>
      <c r="DG288" s="78"/>
      <c r="DH288" s="78"/>
      <c r="DI288" s="78"/>
      <c r="DJ288" s="78"/>
      <c r="DK288" s="78"/>
      <c r="DL288" s="78"/>
      <c r="DM288" s="78"/>
      <c r="DN288" s="78"/>
      <c r="DO288" s="78"/>
      <c r="DP288" s="78"/>
      <c r="DQ288" s="78"/>
      <c r="DR288" s="78"/>
      <c r="DS288" s="78"/>
      <c r="DT288" s="78"/>
      <c r="DU288" s="78"/>
      <c r="DV288" s="78"/>
      <c r="DW288" s="78"/>
      <c r="DX288" s="78"/>
      <c r="DY288" s="78"/>
      <c r="DZ288" s="78"/>
      <c r="EA288" s="78"/>
      <c r="EB288" s="78"/>
      <c r="EC288" s="78"/>
      <c r="ED288" s="78"/>
      <c r="EE288" s="78"/>
      <c r="EF288" s="78"/>
      <c r="EG288" s="78"/>
      <c r="EH288" s="78"/>
      <c r="EI288" s="78"/>
      <c r="EJ288" s="78"/>
    </row>
    <row r="289" spans="1:140" x14ac:dyDescent="0.25">
      <c r="A289" s="87"/>
      <c r="B289" s="119">
        <v>286</v>
      </c>
      <c r="C289" s="158" t="s">
        <v>70</v>
      </c>
      <c r="D289" s="158" t="s">
        <v>69</v>
      </c>
      <c r="E289" s="73">
        <v>0</v>
      </c>
      <c r="F289" s="73">
        <v>3.1</v>
      </c>
      <c r="G289" s="73">
        <v>0</v>
      </c>
      <c r="H289" s="74">
        <v>0</v>
      </c>
      <c r="I289" s="74">
        <v>0</v>
      </c>
      <c r="J289" s="74">
        <v>0</v>
      </c>
      <c r="K289" s="75">
        <v>0</v>
      </c>
      <c r="L289" s="74">
        <f t="shared" si="251"/>
        <v>0</v>
      </c>
      <c r="M289" s="74">
        <f t="shared" si="252"/>
        <v>0</v>
      </c>
      <c r="N289" s="74">
        <v>0</v>
      </c>
      <c r="O289" s="74">
        <v>0</v>
      </c>
      <c r="P289" s="74">
        <v>19</v>
      </c>
      <c r="Q289" s="74">
        <v>18.899999999999999</v>
      </c>
      <c r="R289" s="74">
        <v>0.2</v>
      </c>
      <c r="S289" s="74">
        <v>35</v>
      </c>
      <c r="T289" s="74">
        <v>0</v>
      </c>
      <c r="U289" s="74">
        <v>0</v>
      </c>
      <c r="V289" s="74">
        <v>0</v>
      </c>
      <c r="W289" s="74">
        <v>0</v>
      </c>
      <c r="X289" s="74">
        <v>39</v>
      </c>
      <c r="Y289" s="74">
        <v>0</v>
      </c>
      <c r="Z289" s="74">
        <v>0</v>
      </c>
      <c r="AA289" s="74">
        <v>0</v>
      </c>
      <c r="AB289" s="74">
        <v>0</v>
      </c>
      <c r="AC289" s="74">
        <v>0</v>
      </c>
      <c r="AD289" s="74">
        <v>0</v>
      </c>
      <c r="AE289" s="75">
        <v>8.9</v>
      </c>
      <c r="AF289" s="74">
        <f t="shared" si="218"/>
        <v>0</v>
      </c>
      <c r="AG289" s="74">
        <f t="shared" si="253"/>
        <v>0</v>
      </c>
      <c r="AH289" s="74">
        <f t="shared" si="254"/>
        <v>8.9</v>
      </c>
      <c r="AI289" s="75">
        <v>0</v>
      </c>
      <c r="AJ289" s="74">
        <f t="shared" si="255"/>
        <v>0</v>
      </c>
      <c r="AK289" s="74">
        <f t="shared" si="256"/>
        <v>0</v>
      </c>
      <c r="AL289" s="74">
        <f t="shared" si="257"/>
        <v>0</v>
      </c>
      <c r="AM289" s="75">
        <v>0</v>
      </c>
      <c r="AN289" s="74">
        <f t="shared" si="224"/>
        <v>0</v>
      </c>
      <c r="AO289" s="74">
        <f t="shared" si="225"/>
        <v>0</v>
      </c>
      <c r="AP289" s="74">
        <f t="shared" si="226"/>
        <v>0</v>
      </c>
      <c r="AQ289" s="75">
        <v>0</v>
      </c>
      <c r="AR289" s="74">
        <f t="shared" si="227"/>
        <v>0</v>
      </c>
      <c r="AS289" s="74">
        <f t="shared" si="228"/>
        <v>0</v>
      </c>
      <c r="AT289" s="74">
        <f t="shared" si="229"/>
        <v>0</v>
      </c>
      <c r="AU289" s="74">
        <v>0</v>
      </c>
      <c r="AV289" s="74">
        <v>0</v>
      </c>
      <c r="AW289" s="74">
        <v>0</v>
      </c>
      <c r="AX289" s="75">
        <v>0</v>
      </c>
      <c r="AY289" s="74">
        <f t="shared" si="230"/>
        <v>0</v>
      </c>
      <c r="AZ289" s="74">
        <f t="shared" si="231"/>
        <v>0</v>
      </c>
      <c r="BA289" s="74">
        <f t="shared" si="232"/>
        <v>0</v>
      </c>
      <c r="BB289" s="74">
        <v>0</v>
      </c>
      <c r="BC289" s="74">
        <f t="shared" si="239"/>
        <v>0</v>
      </c>
      <c r="BD289" s="74">
        <f t="shared" si="240"/>
        <v>0</v>
      </c>
      <c r="BE289" s="74">
        <f t="shared" si="241"/>
        <v>0</v>
      </c>
      <c r="BF289" s="75">
        <v>2.88</v>
      </c>
      <c r="BG289" s="74">
        <f t="shared" si="258"/>
        <v>0</v>
      </c>
      <c r="BH289" s="74">
        <f t="shared" si="259"/>
        <v>1.5840000000000001</v>
      </c>
      <c r="BI289" s="74">
        <f t="shared" si="260"/>
        <v>1.296</v>
      </c>
      <c r="BJ289" s="75">
        <v>0</v>
      </c>
      <c r="BK289" s="74">
        <f t="shared" si="236"/>
        <v>0</v>
      </c>
      <c r="BL289" s="74">
        <f t="shared" si="237"/>
        <v>0</v>
      </c>
      <c r="BM289" s="74">
        <f t="shared" si="238"/>
        <v>0</v>
      </c>
      <c r="BN289" s="74">
        <f t="shared" si="242"/>
        <v>0</v>
      </c>
      <c r="BO289" s="74">
        <f t="shared" si="243"/>
        <v>113.684</v>
      </c>
      <c r="BP289" s="74">
        <f t="shared" si="244"/>
        <v>13.295999999999999</v>
      </c>
      <c r="BQ289" s="74">
        <f t="shared" si="245"/>
        <v>126.97999999999999</v>
      </c>
      <c r="BS289" s="74">
        <f t="shared" si="246"/>
        <v>126.97999999999999</v>
      </c>
      <c r="BT289" s="74">
        <f t="shared" si="247"/>
        <v>0</v>
      </c>
      <c r="BU289" s="74"/>
      <c r="BV289" s="77">
        <f t="shared" si="248"/>
        <v>0</v>
      </c>
      <c r="BW289" s="77">
        <f t="shared" si="249"/>
        <v>0.89529059694440072</v>
      </c>
      <c r="BX289" s="77">
        <f t="shared" si="250"/>
        <v>0.10470940305559931</v>
      </c>
      <c r="BY289" s="78"/>
      <c r="BZ289" s="78"/>
      <c r="CA289" s="78"/>
      <c r="CB289" s="78"/>
      <c r="CC289" s="78"/>
      <c r="CD289" s="78"/>
      <c r="CE289" s="78"/>
      <c r="CF289" s="78"/>
      <c r="CG289" s="78"/>
      <c r="CH289" s="78"/>
      <c r="CI289" s="78"/>
      <c r="CJ289" s="78"/>
      <c r="CK289" s="78"/>
      <c r="CL289" s="78"/>
      <c r="CM289" s="78"/>
      <c r="CN289" s="78"/>
      <c r="CO289" s="78"/>
      <c r="CP289" s="78"/>
      <c r="CQ289" s="78"/>
      <c r="CR289" s="78"/>
      <c r="CS289" s="78"/>
      <c r="CT289" s="78"/>
      <c r="CU289" s="78"/>
      <c r="CV289" s="78"/>
      <c r="CW289" s="78"/>
      <c r="CX289" s="78"/>
      <c r="CY289" s="78"/>
      <c r="CZ289" s="78"/>
      <c r="DA289" s="78"/>
      <c r="DB289" s="78"/>
      <c r="DC289" s="78"/>
      <c r="DD289" s="78"/>
      <c r="DE289" s="78"/>
      <c r="DF289" s="78"/>
      <c r="DG289" s="78"/>
      <c r="DH289" s="78"/>
      <c r="DI289" s="78"/>
      <c r="DJ289" s="78"/>
      <c r="DK289" s="78"/>
      <c r="DL289" s="78"/>
      <c r="DM289" s="78"/>
      <c r="DN289" s="78"/>
      <c r="DO289" s="78"/>
      <c r="DP289" s="78"/>
      <c r="DQ289" s="78"/>
      <c r="DR289" s="78"/>
      <c r="DS289" s="78"/>
      <c r="DT289" s="78"/>
      <c r="DU289" s="78"/>
      <c r="DV289" s="78"/>
      <c r="DW289" s="78"/>
      <c r="DX289" s="78"/>
      <c r="DY289" s="78"/>
      <c r="DZ289" s="78"/>
      <c r="EA289" s="78"/>
      <c r="EB289" s="78"/>
      <c r="EC289" s="78"/>
      <c r="ED289" s="78"/>
      <c r="EE289" s="78"/>
      <c r="EF289" s="78"/>
      <c r="EG289" s="78"/>
      <c r="EH289" s="78"/>
      <c r="EI289" s="78"/>
      <c r="EJ289" s="78"/>
    </row>
    <row r="290" spans="1:140" x14ac:dyDescent="0.25">
      <c r="A290" s="87"/>
      <c r="B290" s="119">
        <v>287</v>
      </c>
      <c r="C290" s="88" t="s">
        <v>652</v>
      </c>
      <c r="D290" s="88" t="s">
        <v>205</v>
      </c>
      <c r="E290" s="73">
        <v>0</v>
      </c>
      <c r="F290" s="73">
        <v>0</v>
      </c>
      <c r="G290" s="73">
        <v>0</v>
      </c>
      <c r="H290" s="74">
        <v>0</v>
      </c>
      <c r="I290" s="74">
        <v>0</v>
      </c>
      <c r="J290" s="74">
        <v>0</v>
      </c>
      <c r="K290" s="75">
        <v>0</v>
      </c>
      <c r="L290" s="74">
        <f t="shared" si="251"/>
        <v>0</v>
      </c>
      <c r="M290" s="74">
        <f t="shared" si="252"/>
        <v>0</v>
      </c>
      <c r="N290" s="74">
        <v>0</v>
      </c>
      <c r="O290" s="74">
        <v>0</v>
      </c>
      <c r="P290" s="74">
        <v>0</v>
      </c>
      <c r="Q290" s="74">
        <v>0</v>
      </c>
      <c r="R290" s="74">
        <v>0</v>
      </c>
      <c r="S290" s="74">
        <v>0</v>
      </c>
      <c r="T290" s="74">
        <v>0</v>
      </c>
      <c r="U290" s="74">
        <v>0</v>
      </c>
      <c r="V290" s="74">
        <v>0</v>
      </c>
      <c r="W290" s="74">
        <v>0</v>
      </c>
      <c r="X290" s="74">
        <v>0</v>
      </c>
      <c r="Y290" s="74">
        <v>0</v>
      </c>
      <c r="Z290" s="74">
        <v>0</v>
      </c>
      <c r="AA290" s="74">
        <v>0</v>
      </c>
      <c r="AB290" s="74">
        <v>0</v>
      </c>
      <c r="AC290" s="74">
        <v>0</v>
      </c>
      <c r="AD290" s="74">
        <v>0</v>
      </c>
      <c r="AE290" s="75">
        <v>0</v>
      </c>
      <c r="AF290" s="74">
        <f t="shared" si="218"/>
        <v>0</v>
      </c>
      <c r="AG290" s="74">
        <f t="shared" si="253"/>
        <v>0</v>
      </c>
      <c r="AH290" s="74">
        <f t="shared" si="254"/>
        <v>0</v>
      </c>
      <c r="AI290" s="75">
        <v>0</v>
      </c>
      <c r="AJ290" s="74">
        <f t="shared" si="255"/>
        <v>0</v>
      </c>
      <c r="AK290" s="74">
        <f t="shared" si="256"/>
        <v>0</v>
      </c>
      <c r="AL290" s="74">
        <f t="shared" si="257"/>
        <v>0</v>
      </c>
      <c r="AM290" s="75">
        <v>0</v>
      </c>
      <c r="AN290" s="74">
        <f t="shared" si="224"/>
        <v>0</v>
      </c>
      <c r="AO290" s="74">
        <f t="shared" si="225"/>
        <v>0</v>
      </c>
      <c r="AP290" s="74">
        <f t="shared" si="226"/>
        <v>0</v>
      </c>
      <c r="AQ290" s="75">
        <v>0</v>
      </c>
      <c r="AR290" s="74">
        <f t="shared" si="227"/>
        <v>0</v>
      </c>
      <c r="AS290" s="74">
        <f t="shared" si="228"/>
        <v>0</v>
      </c>
      <c r="AT290" s="74">
        <f t="shared" si="229"/>
        <v>0</v>
      </c>
      <c r="AU290" s="74">
        <v>0</v>
      </c>
      <c r="AV290" s="74">
        <v>0</v>
      </c>
      <c r="AW290" s="74">
        <v>2.1176470588235294</v>
      </c>
      <c r="AX290" s="75">
        <v>0</v>
      </c>
      <c r="AY290" s="74">
        <f t="shared" si="230"/>
        <v>0</v>
      </c>
      <c r="AZ290" s="74">
        <f t="shared" si="231"/>
        <v>0</v>
      </c>
      <c r="BA290" s="74">
        <f t="shared" si="232"/>
        <v>0</v>
      </c>
      <c r="BB290" s="74">
        <v>0</v>
      </c>
      <c r="BC290" s="74">
        <f t="shared" si="239"/>
        <v>0</v>
      </c>
      <c r="BD290" s="74">
        <f t="shared" si="240"/>
        <v>0</v>
      </c>
      <c r="BE290" s="74">
        <f t="shared" si="241"/>
        <v>0</v>
      </c>
      <c r="BF290" s="75">
        <v>0.1</v>
      </c>
      <c r="BG290" s="74">
        <f t="shared" si="258"/>
        <v>0</v>
      </c>
      <c r="BH290" s="74">
        <f t="shared" si="259"/>
        <v>5.5000000000000007E-2</v>
      </c>
      <c r="BI290" s="74">
        <f t="shared" si="260"/>
        <v>4.5000000000000005E-2</v>
      </c>
      <c r="BJ290" s="75">
        <v>0</v>
      </c>
      <c r="BK290" s="74">
        <f t="shared" si="236"/>
        <v>0</v>
      </c>
      <c r="BL290" s="74">
        <f t="shared" si="237"/>
        <v>0</v>
      </c>
      <c r="BM290" s="74">
        <f t="shared" si="238"/>
        <v>0</v>
      </c>
      <c r="BN290" s="74">
        <f t="shared" si="242"/>
        <v>0</v>
      </c>
      <c r="BO290" s="74">
        <f t="shared" si="243"/>
        <v>2.1726470588235296</v>
      </c>
      <c r="BP290" s="74">
        <f t="shared" si="244"/>
        <v>4.5000000000000005E-2</v>
      </c>
      <c r="BQ290" s="74">
        <f t="shared" si="245"/>
        <v>2.2176470588235295</v>
      </c>
      <c r="BS290" s="74">
        <f t="shared" si="246"/>
        <v>2.2176470588235295</v>
      </c>
      <c r="BT290" s="74">
        <f t="shared" si="247"/>
        <v>0</v>
      </c>
      <c r="BU290" s="74"/>
      <c r="BV290" s="77">
        <f t="shared" si="248"/>
        <v>0</v>
      </c>
      <c r="BW290" s="77">
        <f t="shared" si="249"/>
        <v>0.97970822281167114</v>
      </c>
      <c r="BX290" s="77">
        <f t="shared" si="250"/>
        <v>2.0291777188328915E-2</v>
      </c>
      <c r="BY290" s="78"/>
      <c r="BZ290" s="78"/>
      <c r="CA290" s="78"/>
      <c r="CB290" s="78"/>
      <c r="CC290" s="78"/>
      <c r="CD290" s="78"/>
      <c r="CE290" s="78"/>
      <c r="CF290" s="78"/>
      <c r="CG290" s="78"/>
      <c r="CH290" s="78"/>
      <c r="CI290" s="78"/>
      <c r="CJ290" s="78"/>
      <c r="CK290" s="78"/>
      <c r="CL290" s="78"/>
      <c r="CM290" s="78"/>
      <c r="CN290" s="78"/>
      <c r="CO290" s="78"/>
      <c r="CP290" s="78"/>
      <c r="CQ290" s="78"/>
      <c r="CR290" s="78"/>
      <c r="CS290" s="78"/>
      <c r="CT290" s="78"/>
      <c r="CU290" s="78"/>
      <c r="CV290" s="78"/>
      <c r="CW290" s="78"/>
      <c r="CX290" s="78"/>
      <c r="CY290" s="78"/>
      <c r="CZ290" s="78"/>
      <c r="DA290" s="78"/>
      <c r="DB290" s="78"/>
      <c r="DC290" s="78"/>
      <c r="DD290" s="78"/>
      <c r="DE290" s="78"/>
      <c r="DF290" s="78"/>
      <c r="DG290" s="78"/>
      <c r="DH290" s="78"/>
      <c r="DI290" s="78"/>
      <c r="DJ290" s="78"/>
      <c r="DK290" s="78"/>
      <c r="DL290" s="78"/>
      <c r="DM290" s="78"/>
      <c r="DN290" s="78"/>
      <c r="DO290" s="78"/>
      <c r="DP290" s="78"/>
      <c r="DQ290" s="78"/>
      <c r="DR290" s="78"/>
      <c r="DS290" s="78"/>
      <c r="DT290" s="78"/>
      <c r="DU290" s="78"/>
      <c r="DV290" s="78"/>
      <c r="DW290" s="78"/>
      <c r="DX290" s="78"/>
      <c r="DY290" s="78"/>
      <c r="DZ290" s="78"/>
      <c r="EA290" s="78"/>
      <c r="EB290" s="78"/>
      <c r="EC290" s="78"/>
      <c r="ED290" s="78"/>
      <c r="EE290" s="78"/>
      <c r="EF290" s="78"/>
      <c r="EG290" s="78"/>
      <c r="EH290" s="78"/>
      <c r="EI290" s="78"/>
      <c r="EJ290" s="78"/>
    </row>
    <row r="291" spans="1:140" x14ac:dyDescent="0.25">
      <c r="A291" s="72"/>
      <c r="B291" s="119">
        <v>288</v>
      </c>
      <c r="C291" s="88" t="s">
        <v>374</v>
      </c>
      <c r="D291" s="88" t="s">
        <v>206</v>
      </c>
      <c r="E291" s="73">
        <v>0</v>
      </c>
      <c r="F291" s="73">
        <v>0.99</v>
      </c>
      <c r="G291" s="73">
        <v>0</v>
      </c>
      <c r="H291" s="74">
        <v>0</v>
      </c>
      <c r="I291" s="74">
        <v>0</v>
      </c>
      <c r="J291" s="74">
        <v>0</v>
      </c>
      <c r="K291" s="75">
        <v>0</v>
      </c>
      <c r="L291" s="74">
        <f t="shared" si="251"/>
        <v>0</v>
      </c>
      <c r="M291" s="74">
        <f t="shared" si="252"/>
        <v>0</v>
      </c>
      <c r="N291" s="74">
        <v>0</v>
      </c>
      <c r="O291" s="74">
        <v>0</v>
      </c>
      <c r="P291" s="74">
        <v>0</v>
      </c>
      <c r="Q291" s="74">
        <v>0</v>
      </c>
      <c r="R291" s="74">
        <v>0</v>
      </c>
      <c r="S291" s="74">
        <v>14.99</v>
      </c>
      <c r="T291" s="74">
        <v>0</v>
      </c>
      <c r="U291" s="74">
        <v>0</v>
      </c>
      <c r="V291" s="74">
        <v>0</v>
      </c>
      <c r="W291" s="74">
        <v>0</v>
      </c>
      <c r="X291" s="74">
        <v>0</v>
      </c>
      <c r="Y291" s="74">
        <v>0</v>
      </c>
      <c r="Z291" s="74">
        <v>0</v>
      </c>
      <c r="AA291" s="74">
        <v>0</v>
      </c>
      <c r="AB291" s="74">
        <v>0</v>
      </c>
      <c r="AC291" s="74">
        <v>0</v>
      </c>
      <c r="AD291" s="74">
        <v>0</v>
      </c>
      <c r="AE291" s="75">
        <v>0</v>
      </c>
      <c r="AF291" s="74">
        <f t="shared" si="218"/>
        <v>0</v>
      </c>
      <c r="AG291" s="74">
        <f t="shared" si="253"/>
        <v>0</v>
      </c>
      <c r="AH291" s="74">
        <f t="shared" si="254"/>
        <v>0</v>
      </c>
      <c r="AI291" s="75">
        <v>0</v>
      </c>
      <c r="AJ291" s="74">
        <f t="shared" si="255"/>
        <v>0</v>
      </c>
      <c r="AK291" s="74">
        <f t="shared" si="256"/>
        <v>0</v>
      </c>
      <c r="AL291" s="74">
        <f t="shared" si="257"/>
        <v>0</v>
      </c>
      <c r="AM291" s="75">
        <v>0</v>
      </c>
      <c r="AN291" s="74">
        <f t="shared" si="224"/>
        <v>0</v>
      </c>
      <c r="AO291" s="74">
        <f t="shared" si="225"/>
        <v>0</v>
      </c>
      <c r="AP291" s="74">
        <f t="shared" si="226"/>
        <v>0</v>
      </c>
      <c r="AQ291" s="75">
        <v>0</v>
      </c>
      <c r="AR291" s="74">
        <f t="shared" si="227"/>
        <v>0</v>
      </c>
      <c r="AS291" s="74">
        <f t="shared" si="228"/>
        <v>0</v>
      </c>
      <c r="AT291" s="74">
        <f t="shared" si="229"/>
        <v>0</v>
      </c>
      <c r="AU291" s="74">
        <v>0</v>
      </c>
      <c r="AV291" s="74">
        <v>0</v>
      </c>
      <c r="AW291" s="74">
        <v>0</v>
      </c>
      <c r="AX291" s="75">
        <v>0</v>
      </c>
      <c r="AY291" s="74">
        <f t="shared" si="230"/>
        <v>0</v>
      </c>
      <c r="AZ291" s="74">
        <f t="shared" si="231"/>
        <v>0</v>
      </c>
      <c r="BA291" s="74">
        <f t="shared" si="232"/>
        <v>0</v>
      </c>
      <c r="BB291" s="74">
        <v>0</v>
      </c>
      <c r="BC291" s="74">
        <f t="shared" si="239"/>
        <v>0</v>
      </c>
      <c r="BD291" s="74">
        <f t="shared" si="240"/>
        <v>0</v>
      </c>
      <c r="BE291" s="74">
        <f t="shared" si="241"/>
        <v>0</v>
      </c>
      <c r="BF291" s="75">
        <v>0.22</v>
      </c>
      <c r="BG291" s="74">
        <f t="shared" si="258"/>
        <v>0</v>
      </c>
      <c r="BH291" s="74">
        <f t="shared" si="259"/>
        <v>0.12100000000000001</v>
      </c>
      <c r="BI291" s="74">
        <f t="shared" si="260"/>
        <v>9.9000000000000005E-2</v>
      </c>
      <c r="BJ291" s="75">
        <v>0</v>
      </c>
      <c r="BK291" s="74">
        <f t="shared" si="236"/>
        <v>0</v>
      </c>
      <c r="BL291" s="74">
        <f t="shared" si="237"/>
        <v>0</v>
      </c>
      <c r="BM291" s="74">
        <f t="shared" si="238"/>
        <v>0</v>
      </c>
      <c r="BN291" s="74">
        <f t="shared" si="242"/>
        <v>0</v>
      </c>
      <c r="BO291" s="74">
        <f t="shared" si="243"/>
        <v>15.111000000000001</v>
      </c>
      <c r="BP291" s="74">
        <f t="shared" si="244"/>
        <v>1.089</v>
      </c>
      <c r="BQ291" s="74">
        <f t="shared" si="245"/>
        <v>16.2</v>
      </c>
      <c r="BS291" s="74">
        <f t="shared" si="246"/>
        <v>16.2</v>
      </c>
      <c r="BT291" s="74">
        <f t="shared" si="247"/>
        <v>0</v>
      </c>
      <c r="BU291" s="74"/>
      <c r="BV291" s="77">
        <f t="shared" si="248"/>
        <v>0</v>
      </c>
      <c r="BW291" s="77">
        <f t="shared" si="249"/>
        <v>0.93277777777777782</v>
      </c>
      <c r="BX291" s="77">
        <f t="shared" si="250"/>
        <v>6.7222222222222225E-2</v>
      </c>
      <c r="BY291" s="78"/>
      <c r="BZ291" s="78"/>
      <c r="CA291" s="78"/>
      <c r="CB291" s="78"/>
      <c r="CC291" s="78"/>
      <c r="CD291" s="78"/>
      <c r="CE291" s="78"/>
      <c r="CF291" s="78"/>
      <c r="CG291" s="78"/>
      <c r="CH291" s="78"/>
      <c r="CI291" s="78"/>
      <c r="CJ291" s="78"/>
      <c r="CK291" s="78"/>
      <c r="CL291" s="78"/>
      <c r="CM291" s="78"/>
      <c r="CN291" s="78"/>
      <c r="CO291" s="78"/>
      <c r="CP291" s="78"/>
      <c r="CQ291" s="78"/>
      <c r="CR291" s="78"/>
      <c r="CS291" s="78"/>
      <c r="CT291" s="78"/>
      <c r="CU291" s="78"/>
      <c r="CV291" s="78"/>
      <c r="CW291" s="78"/>
      <c r="CX291" s="78"/>
      <c r="CY291" s="78"/>
      <c r="CZ291" s="78"/>
      <c r="DA291" s="78"/>
      <c r="DB291" s="78"/>
      <c r="DC291" s="78"/>
      <c r="DD291" s="78"/>
      <c r="DE291" s="78"/>
      <c r="DF291" s="78"/>
      <c r="DG291" s="78"/>
      <c r="DH291" s="78"/>
      <c r="DI291" s="78"/>
      <c r="DJ291" s="78"/>
      <c r="DK291" s="78"/>
      <c r="DL291" s="78"/>
      <c r="DM291" s="78"/>
      <c r="DN291" s="78"/>
      <c r="DO291" s="78"/>
      <c r="DP291" s="78"/>
      <c r="DQ291" s="78"/>
      <c r="DR291" s="78"/>
      <c r="DS291" s="78"/>
      <c r="DT291" s="78"/>
      <c r="DU291" s="78"/>
      <c r="DV291" s="78"/>
      <c r="DW291" s="78"/>
      <c r="DX291" s="78"/>
      <c r="DY291" s="78"/>
      <c r="DZ291" s="78"/>
      <c r="EA291" s="78"/>
      <c r="EB291" s="78"/>
      <c r="EC291" s="78"/>
      <c r="ED291" s="78"/>
      <c r="EE291" s="78"/>
      <c r="EF291" s="78"/>
      <c r="EG291" s="78"/>
      <c r="EH291" s="78"/>
      <c r="EI291" s="78"/>
      <c r="EJ291" s="78"/>
    </row>
    <row r="292" spans="1:140" x14ac:dyDescent="0.25">
      <c r="A292" s="87"/>
      <c r="B292" s="119">
        <v>289</v>
      </c>
      <c r="C292" s="88" t="s">
        <v>589</v>
      </c>
      <c r="D292" s="88" t="s">
        <v>207</v>
      </c>
      <c r="E292" s="73">
        <v>0</v>
      </c>
      <c r="F292" s="73">
        <v>0</v>
      </c>
      <c r="G292" s="73">
        <v>0</v>
      </c>
      <c r="H292" s="74">
        <v>0</v>
      </c>
      <c r="I292" s="74">
        <v>0</v>
      </c>
      <c r="J292" s="74">
        <v>0</v>
      </c>
      <c r="K292" s="75">
        <v>0</v>
      </c>
      <c r="L292" s="74">
        <f t="shared" si="251"/>
        <v>0</v>
      </c>
      <c r="M292" s="74">
        <f t="shared" si="252"/>
        <v>0</v>
      </c>
      <c r="N292" s="74">
        <v>0</v>
      </c>
      <c r="O292" s="74">
        <v>0</v>
      </c>
      <c r="P292" s="74">
        <v>0</v>
      </c>
      <c r="Q292" s="74">
        <v>0</v>
      </c>
      <c r="R292" s="74">
        <v>0</v>
      </c>
      <c r="S292" s="74">
        <v>0</v>
      </c>
      <c r="T292" s="74">
        <v>0</v>
      </c>
      <c r="U292" s="74">
        <v>0</v>
      </c>
      <c r="V292" s="74">
        <v>0</v>
      </c>
      <c r="W292" s="74">
        <v>0</v>
      </c>
      <c r="X292" s="74">
        <v>0</v>
      </c>
      <c r="Y292" s="74">
        <v>0</v>
      </c>
      <c r="Z292" s="74">
        <v>0</v>
      </c>
      <c r="AA292" s="74">
        <v>0</v>
      </c>
      <c r="AB292" s="74">
        <v>0</v>
      </c>
      <c r="AC292" s="74">
        <v>0</v>
      </c>
      <c r="AD292" s="74">
        <v>0</v>
      </c>
      <c r="AE292" s="75">
        <v>0</v>
      </c>
      <c r="AF292" s="74">
        <f t="shared" si="218"/>
        <v>0</v>
      </c>
      <c r="AG292" s="74">
        <f t="shared" si="253"/>
        <v>0</v>
      </c>
      <c r="AH292" s="74">
        <f t="shared" si="254"/>
        <v>0</v>
      </c>
      <c r="AI292" s="75">
        <v>0</v>
      </c>
      <c r="AJ292" s="74">
        <f t="shared" si="255"/>
        <v>0</v>
      </c>
      <c r="AK292" s="74">
        <f t="shared" si="256"/>
        <v>0</v>
      </c>
      <c r="AL292" s="74">
        <f t="shared" si="257"/>
        <v>0</v>
      </c>
      <c r="AM292" s="75">
        <v>0</v>
      </c>
      <c r="AN292" s="74">
        <f t="shared" si="224"/>
        <v>0</v>
      </c>
      <c r="AO292" s="74">
        <f t="shared" si="225"/>
        <v>0</v>
      </c>
      <c r="AP292" s="74">
        <f t="shared" si="226"/>
        <v>0</v>
      </c>
      <c r="AQ292" s="75">
        <v>2.2999999999999998</v>
      </c>
      <c r="AR292" s="74">
        <f t="shared" si="227"/>
        <v>1.1499999999999999</v>
      </c>
      <c r="AS292" s="74">
        <f t="shared" si="228"/>
        <v>0.57499999999999996</v>
      </c>
      <c r="AT292" s="74">
        <f t="shared" si="229"/>
        <v>0.57499999999999996</v>
      </c>
      <c r="AU292" s="74">
        <v>0</v>
      </c>
      <c r="AV292" s="74">
        <v>0</v>
      </c>
      <c r="AW292" s="74">
        <v>0</v>
      </c>
      <c r="AX292" s="75">
        <v>0</v>
      </c>
      <c r="AY292" s="74">
        <f t="shared" si="230"/>
        <v>0</v>
      </c>
      <c r="AZ292" s="74">
        <f t="shared" si="231"/>
        <v>0</v>
      </c>
      <c r="BA292" s="74">
        <f t="shared" si="232"/>
        <v>0</v>
      </c>
      <c r="BB292" s="74">
        <v>0</v>
      </c>
      <c r="BC292" s="74">
        <f t="shared" si="239"/>
        <v>0</v>
      </c>
      <c r="BD292" s="74">
        <f t="shared" si="240"/>
        <v>0</v>
      </c>
      <c r="BE292" s="74">
        <f t="shared" si="241"/>
        <v>0</v>
      </c>
      <c r="BF292" s="75">
        <v>5.3999999999999999E-2</v>
      </c>
      <c r="BG292" s="74">
        <f t="shared" si="258"/>
        <v>0</v>
      </c>
      <c r="BH292" s="74">
        <f t="shared" si="259"/>
        <v>2.9700000000000001E-2</v>
      </c>
      <c r="BI292" s="74">
        <f t="shared" si="260"/>
        <v>2.4299999999999999E-2</v>
      </c>
      <c r="BJ292" s="75">
        <v>0</v>
      </c>
      <c r="BK292" s="74">
        <f t="shared" si="236"/>
        <v>0</v>
      </c>
      <c r="BL292" s="74">
        <f t="shared" si="237"/>
        <v>0</v>
      </c>
      <c r="BM292" s="74">
        <f t="shared" si="238"/>
        <v>0</v>
      </c>
      <c r="BN292" s="74">
        <f t="shared" si="242"/>
        <v>1.1499999999999999</v>
      </c>
      <c r="BO292" s="74">
        <f t="shared" si="243"/>
        <v>0.6046999999999999</v>
      </c>
      <c r="BP292" s="74">
        <f t="shared" si="244"/>
        <v>0.59929999999999994</v>
      </c>
      <c r="BQ292" s="74">
        <f t="shared" si="245"/>
        <v>2.3539999999999996</v>
      </c>
      <c r="BS292" s="74">
        <f t="shared" si="246"/>
        <v>2.3539999999999996</v>
      </c>
      <c r="BT292" s="74">
        <f t="shared" si="247"/>
        <v>0</v>
      </c>
      <c r="BU292" s="74"/>
      <c r="BV292" s="77">
        <f t="shared" si="248"/>
        <v>0.48853016142735772</v>
      </c>
      <c r="BW292" s="77">
        <f t="shared" si="249"/>
        <v>0.25688190314358539</v>
      </c>
      <c r="BX292" s="77">
        <f t="shared" si="250"/>
        <v>0.25458793542905694</v>
      </c>
      <c r="BY292" s="78"/>
      <c r="BZ292" s="78"/>
      <c r="CA292" s="78"/>
      <c r="CB292" s="78"/>
      <c r="CC292" s="78"/>
      <c r="CD292" s="78"/>
      <c r="CE292" s="78"/>
      <c r="CF292" s="78"/>
      <c r="CG292" s="78"/>
      <c r="CH292" s="78"/>
      <c r="CI292" s="78"/>
      <c r="CJ292" s="78"/>
      <c r="CK292" s="78"/>
      <c r="CL292" s="78"/>
      <c r="CM292" s="78"/>
      <c r="CN292" s="78"/>
      <c r="CO292" s="78"/>
      <c r="CP292" s="78"/>
      <c r="CQ292" s="78"/>
      <c r="CR292" s="78"/>
      <c r="CS292" s="78"/>
      <c r="CT292" s="78"/>
      <c r="CU292" s="78"/>
      <c r="CV292" s="78"/>
      <c r="CW292" s="78"/>
      <c r="CX292" s="78"/>
      <c r="CY292" s="78"/>
      <c r="CZ292" s="78"/>
      <c r="DA292" s="78"/>
      <c r="DB292" s="78"/>
      <c r="DC292" s="78"/>
      <c r="DD292" s="78"/>
      <c r="DE292" s="78"/>
      <c r="DF292" s="78"/>
      <c r="DG292" s="78"/>
      <c r="DH292" s="78"/>
      <c r="DI292" s="78"/>
      <c r="DJ292" s="78"/>
      <c r="DK292" s="78"/>
      <c r="DL292" s="78"/>
      <c r="DM292" s="78"/>
      <c r="DN292" s="78"/>
      <c r="DO292" s="78"/>
      <c r="DP292" s="78"/>
      <c r="DQ292" s="78"/>
      <c r="DR292" s="78"/>
      <c r="DS292" s="78"/>
      <c r="DT292" s="78"/>
      <c r="DU292" s="78"/>
      <c r="DV292" s="78"/>
      <c r="DW292" s="78"/>
      <c r="DX292" s="78"/>
      <c r="DY292" s="78"/>
      <c r="DZ292" s="78"/>
      <c r="EA292" s="78"/>
      <c r="EB292" s="78"/>
      <c r="EC292" s="78"/>
      <c r="ED292" s="78"/>
      <c r="EE292" s="78"/>
      <c r="EF292" s="78"/>
      <c r="EG292" s="78"/>
      <c r="EH292" s="78"/>
      <c r="EI292" s="78"/>
      <c r="EJ292" s="78"/>
    </row>
    <row r="293" spans="1:140" x14ac:dyDescent="0.25">
      <c r="A293" s="87"/>
      <c r="B293" s="119">
        <v>290</v>
      </c>
      <c r="C293" s="88" t="s">
        <v>589</v>
      </c>
      <c r="D293" s="88" t="s">
        <v>208</v>
      </c>
      <c r="E293" s="73">
        <v>0</v>
      </c>
      <c r="F293" s="73">
        <v>1</v>
      </c>
      <c r="G293" s="73">
        <v>0</v>
      </c>
      <c r="H293" s="74">
        <v>0</v>
      </c>
      <c r="I293" s="74">
        <v>0</v>
      </c>
      <c r="J293" s="74">
        <v>0</v>
      </c>
      <c r="K293" s="75">
        <v>0</v>
      </c>
      <c r="L293" s="74">
        <f t="shared" si="251"/>
        <v>0</v>
      </c>
      <c r="M293" s="74">
        <f t="shared" si="252"/>
        <v>0</v>
      </c>
      <c r="N293" s="74">
        <v>0</v>
      </c>
      <c r="O293" s="74">
        <v>0</v>
      </c>
      <c r="P293" s="74">
        <v>0</v>
      </c>
      <c r="Q293" s="74">
        <v>0</v>
      </c>
      <c r="R293" s="74">
        <v>0</v>
      </c>
      <c r="S293" s="74">
        <v>2.82</v>
      </c>
      <c r="T293" s="74">
        <v>0</v>
      </c>
      <c r="U293" s="74">
        <v>0</v>
      </c>
      <c r="V293" s="74">
        <v>0</v>
      </c>
      <c r="W293" s="74">
        <v>0</v>
      </c>
      <c r="X293" s="74">
        <v>13.77</v>
      </c>
      <c r="Y293" s="74">
        <v>0</v>
      </c>
      <c r="Z293" s="74">
        <v>0</v>
      </c>
      <c r="AA293" s="74">
        <v>0</v>
      </c>
      <c r="AB293" s="74">
        <v>0</v>
      </c>
      <c r="AC293" s="74">
        <v>0</v>
      </c>
      <c r="AD293" s="74">
        <v>0</v>
      </c>
      <c r="AE293" s="75">
        <v>0</v>
      </c>
      <c r="AF293" s="74">
        <f t="shared" si="218"/>
        <v>0</v>
      </c>
      <c r="AG293" s="74">
        <f t="shared" si="253"/>
        <v>0</v>
      </c>
      <c r="AH293" s="74">
        <f t="shared" si="254"/>
        <v>0</v>
      </c>
      <c r="AI293" s="75">
        <v>0</v>
      </c>
      <c r="AJ293" s="74">
        <f t="shared" si="255"/>
        <v>0</v>
      </c>
      <c r="AK293" s="74">
        <f t="shared" si="256"/>
        <v>0</v>
      </c>
      <c r="AL293" s="74">
        <f t="shared" si="257"/>
        <v>0</v>
      </c>
      <c r="AM293" s="75">
        <v>0</v>
      </c>
      <c r="AN293" s="74">
        <f t="shared" si="224"/>
        <v>0</v>
      </c>
      <c r="AO293" s="74">
        <f t="shared" si="225"/>
        <v>0</v>
      </c>
      <c r="AP293" s="74">
        <f t="shared" si="226"/>
        <v>0</v>
      </c>
      <c r="AQ293" s="75">
        <v>0</v>
      </c>
      <c r="AR293" s="74">
        <f t="shared" si="227"/>
        <v>0</v>
      </c>
      <c r="AS293" s="74">
        <f t="shared" si="228"/>
        <v>0</v>
      </c>
      <c r="AT293" s="74">
        <f t="shared" si="229"/>
        <v>0</v>
      </c>
      <c r="AU293" s="74">
        <v>0</v>
      </c>
      <c r="AV293" s="74">
        <v>0</v>
      </c>
      <c r="AW293" s="74">
        <v>0</v>
      </c>
      <c r="AX293" s="75">
        <v>0</v>
      </c>
      <c r="AY293" s="74">
        <f t="shared" si="230"/>
        <v>0</v>
      </c>
      <c r="AZ293" s="74">
        <f t="shared" si="231"/>
        <v>0</v>
      </c>
      <c r="BA293" s="74">
        <f t="shared" si="232"/>
        <v>0</v>
      </c>
      <c r="BB293" s="74">
        <v>0</v>
      </c>
      <c r="BC293" s="74">
        <f t="shared" si="239"/>
        <v>0</v>
      </c>
      <c r="BD293" s="74">
        <f t="shared" si="240"/>
        <v>0</v>
      </c>
      <c r="BE293" s="74">
        <f t="shared" si="241"/>
        <v>0</v>
      </c>
      <c r="BF293" s="75">
        <v>0.2</v>
      </c>
      <c r="BG293" s="74">
        <f t="shared" si="258"/>
        <v>0</v>
      </c>
      <c r="BH293" s="74">
        <f t="shared" si="259"/>
        <v>0.11000000000000001</v>
      </c>
      <c r="BI293" s="74">
        <f t="shared" si="260"/>
        <v>9.0000000000000011E-2</v>
      </c>
      <c r="BJ293" s="75">
        <v>0</v>
      </c>
      <c r="BK293" s="74">
        <f t="shared" si="236"/>
        <v>0</v>
      </c>
      <c r="BL293" s="74">
        <f t="shared" si="237"/>
        <v>0</v>
      </c>
      <c r="BM293" s="74">
        <f t="shared" si="238"/>
        <v>0</v>
      </c>
      <c r="BN293" s="74">
        <f t="shared" si="242"/>
        <v>0</v>
      </c>
      <c r="BO293" s="74">
        <f t="shared" si="243"/>
        <v>16.7</v>
      </c>
      <c r="BP293" s="74">
        <f t="shared" si="244"/>
        <v>1.0900000000000001</v>
      </c>
      <c r="BQ293" s="74">
        <f t="shared" si="245"/>
        <v>17.79</v>
      </c>
      <c r="BS293" s="74">
        <f t="shared" si="246"/>
        <v>17.79</v>
      </c>
      <c r="BT293" s="74">
        <f t="shared" si="247"/>
        <v>0</v>
      </c>
      <c r="BU293" s="74"/>
      <c r="BV293" s="77">
        <f t="shared" si="248"/>
        <v>0</v>
      </c>
      <c r="BW293" s="77">
        <f t="shared" si="249"/>
        <v>0.93872962338392352</v>
      </c>
      <c r="BX293" s="77">
        <f t="shared" si="250"/>
        <v>6.1270376616076455E-2</v>
      </c>
      <c r="BY293" s="78"/>
      <c r="BZ293" s="78"/>
      <c r="CA293" s="78"/>
      <c r="CB293" s="78"/>
      <c r="CC293" s="78"/>
      <c r="CD293" s="78"/>
      <c r="CE293" s="78"/>
      <c r="CF293" s="78"/>
      <c r="CG293" s="78"/>
      <c r="CH293" s="78"/>
      <c r="CI293" s="78"/>
      <c r="CJ293" s="78"/>
      <c r="CK293" s="78"/>
      <c r="CL293" s="78"/>
      <c r="CM293" s="78"/>
      <c r="CN293" s="78"/>
      <c r="CO293" s="78"/>
      <c r="CP293" s="78"/>
      <c r="CQ293" s="78"/>
      <c r="CR293" s="78"/>
      <c r="CS293" s="78"/>
      <c r="CT293" s="78"/>
      <c r="CU293" s="78"/>
      <c r="CV293" s="78"/>
      <c r="CW293" s="78"/>
      <c r="CX293" s="78"/>
      <c r="CY293" s="78"/>
      <c r="CZ293" s="78"/>
      <c r="DA293" s="78"/>
      <c r="DB293" s="78"/>
      <c r="DC293" s="78"/>
      <c r="DD293" s="78"/>
      <c r="DE293" s="78"/>
      <c r="DF293" s="78"/>
      <c r="DG293" s="78"/>
      <c r="DH293" s="78"/>
      <c r="DI293" s="78"/>
      <c r="DJ293" s="78"/>
      <c r="DK293" s="78"/>
      <c r="DL293" s="78"/>
      <c r="DM293" s="78"/>
      <c r="DN293" s="78"/>
      <c r="DO293" s="78"/>
      <c r="DP293" s="78"/>
      <c r="DQ293" s="78"/>
      <c r="DR293" s="78"/>
      <c r="DS293" s="78"/>
      <c r="DT293" s="78"/>
      <c r="DU293" s="78"/>
      <c r="DV293" s="78"/>
      <c r="DW293" s="78"/>
      <c r="DX293" s="78"/>
      <c r="DY293" s="78"/>
      <c r="DZ293" s="78"/>
      <c r="EA293" s="78"/>
      <c r="EB293" s="78"/>
      <c r="EC293" s="78"/>
      <c r="ED293" s="78"/>
      <c r="EE293" s="78"/>
      <c r="EF293" s="78"/>
      <c r="EG293" s="78"/>
      <c r="EH293" s="78"/>
      <c r="EI293" s="78"/>
      <c r="EJ293" s="78"/>
    </row>
    <row r="294" spans="1:140" x14ac:dyDescent="0.25">
      <c r="A294" s="72"/>
      <c r="B294" s="119">
        <v>291</v>
      </c>
      <c r="C294" s="88" t="s">
        <v>440</v>
      </c>
      <c r="D294" s="88" t="s">
        <v>28</v>
      </c>
      <c r="E294" s="73">
        <v>0</v>
      </c>
      <c r="F294" s="73">
        <v>0</v>
      </c>
      <c r="G294" s="73">
        <v>0</v>
      </c>
      <c r="H294" s="74">
        <v>0</v>
      </c>
      <c r="I294" s="74">
        <v>0</v>
      </c>
      <c r="J294" s="74">
        <v>0</v>
      </c>
      <c r="K294" s="75">
        <v>0</v>
      </c>
      <c r="L294" s="74">
        <f t="shared" si="251"/>
        <v>0</v>
      </c>
      <c r="M294" s="74">
        <f t="shared" si="252"/>
        <v>0</v>
      </c>
      <c r="N294" s="74">
        <v>0</v>
      </c>
      <c r="O294" s="74">
        <v>0</v>
      </c>
      <c r="P294" s="74">
        <v>0</v>
      </c>
      <c r="Q294" s="74">
        <v>0</v>
      </c>
      <c r="R294" s="74">
        <v>0</v>
      </c>
      <c r="S294" s="74">
        <v>0</v>
      </c>
      <c r="T294" s="74">
        <v>0</v>
      </c>
      <c r="U294" s="74">
        <v>0</v>
      </c>
      <c r="V294" s="74">
        <v>0</v>
      </c>
      <c r="W294" s="74">
        <v>0</v>
      </c>
      <c r="X294" s="74">
        <v>0</v>
      </c>
      <c r="Y294" s="74">
        <v>0</v>
      </c>
      <c r="Z294" s="74">
        <v>0</v>
      </c>
      <c r="AA294" s="74">
        <v>0</v>
      </c>
      <c r="AB294" s="74">
        <v>0</v>
      </c>
      <c r="AC294" s="74">
        <v>0</v>
      </c>
      <c r="AD294" s="74">
        <v>0</v>
      </c>
      <c r="AE294" s="75">
        <v>0</v>
      </c>
      <c r="AF294" s="74">
        <f t="shared" si="218"/>
        <v>0</v>
      </c>
      <c r="AG294" s="74">
        <f t="shared" si="253"/>
        <v>0</v>
      </c>
      <c r="AH294" s="74">
        <f t="shared" si="254"/>
        <v>0</v>
      </c>
      <c r="AI294" s="75">
        <v>0</v>
      </c>
      <c r="AJ294" s="74">
        <f t="shared" si="255"/>
        <v>0</v>
      </c>
      <c r="AK294" s="74">
        <f t="shared" si="256"/>
        <v>0</v>
      </c>
      <c r="AL294" s="74">
        <f t="shared" si="257"/>
        <v>0</v>
      </c>
      <c r="AM294" s="75">
        <v>0</v>
      </c>
      <c r="AN294" s="74">
        <f t="shared" si="224"/>
        <v>0</v>
      </c>
      <c r="AO294" s="74">
        <f t="shared" si="225"/>
        <v>0</v>
      </c>
      <c r="AP294" s="74">
        <f t="shared" si="226"/>
        <v>0</v>
      </c>
      <c r="AQ294" s="75">
        <v>0</v>
      </c>
      <c r="AR294" s="74">
        <f t="shared" si="227"/>
        <v>0</v>
      </c>
      <c r="AS294" s="74">
        <f t="shared" si="228"/>
        <v>0</v>
      </c>
      <c r="AT294" s="74">
        <f t="shared" si="229"/>
        <v>0</v>
      </c>
      <c r="AU294" s="74">
        <v>0</v>
      </c>
      <c r="AV294" s="74">
        <v>0</v>
      </c>
      <c r="AW294" s="74">
        <v>13.76470588235294</v>
      </c>
      <c r="AX294" s="75">
        <v>0</v>
      </c>
      <c r="AY294" s="74">
        <f t="shared" si="230"/>
        <v>0</v>
      </c>
      <c r="AZ294" s="74">
        <f t="shared" si="231"/>
        <v>0</v>
      </c>
      <c r="BA294" s="74">
        <f t="shared" si="232"/>
        <v>0</v>
      </c>
      <c r="BB294" s="74">
        <v>0</v>
      </c>
      <c r="BC294" s="74">
        <f t="shared" si="239"/>
        <v>0</v>
      </c>
      <c r="BD294" s="74">
        <f t="shared" si="240"/>
        <v>0</v>
      </c>
      <c r="BE294" s="74">
        <f t="shared" si="241"/>
        <v>0</v>
      </c>
      <c r="BF294" s="75">
        <v>0.29189999999999999</v>
      </c>
      <c r="BG294" s="74">
        <f t="shared" si="258"/>
        <v>0</v>
      </c>
      <c r="BH294" s="74">
        <f t="shared" si="259"/>
        <v>0.16054500000000002</v>
      </c>
      <c r="BI294" s="74">
        <f t="shared" si="260"/>
        <v>0.131355</v>
      </c>
      <c r="BJ294" s="75">
        <v>0</v>
      </c>
      <c r="BK294" s="74">
        <f t="shared" si="236"/>
        <v>0</v>
      </c>
      <c r="BL294" s="74">
        <f t="shared" si="237"/>
        <v>0</v>
      </c>
      <c r="BM294" s="74">
        <f t="shared" si="238"/>
        <v>0</v>
      </c>
      <c r="BN294" s="74">
        <f t="shared" si="242"/>
        <v>0</v>
      </c>
      <c r="BO294" s="74">
        <f t="shared" si="243"/>
        <v>13.925250882352941</v>
      </c>
      <c r="BP294" s="74">
        <f t="shared" si="244"/>
        <v>0.131355</v>
      </c>
      <c r="BQ294" s="74">
        <f t="shared" si="245"/>
        <v>14.05660588235294</v>
      </c>
      <c r="BS294" s="74">
        <f t="shared" si="246"/>
        <v>14.05660588235294</v>
      </c>
      <c r="BT294" s="74">
        <f t="shared" si="247"/>
        <v>0</v>
      </c>
      <c r="BU294" s="74"/>
      <c r="BV294" s="77">
        <f t="shared" si="248"/>
        <v>0</v>
      </c>
      <c r="BW294" s="77">
        <f t="shared" si="249"/>
        <v>0.99065528328108665</v>
      </c>
      <c r="BX294" s="77">
        <f t="shared" si="250"/>
        <v>9.3447167189134022E-3</v>
      </c>
      <c r="BY294" s="78"/>
      <c r="BZ294" s="78"/>
      <c r="CA294" s="78"/>
      <c r="CB294" s="78"/>
      <c r="CC294" s="78"/>
      <c r="CD294" s="78"/>
      <c r="CE294" s="78"/>
      <c r="CF294" s="78"/>
      <c r="CG294" s="78"/>
      <c r="CH294" s="78"/>
      <c r="CI294" s="78"/>
      <c r="CJ294" s="78"/>
      <c r="CK294" s="78"/>
      <c r="CL294" s="78"/>
      <c r="CM294" s="78"/>
      <c r="CN294" s="78"/>
      <c r="CO294" s="78"/>
      <c r="CP294" s="78"/>
      <c r="CQ294" s="78"/>
      <c r="CR294" s="78"/>
      <c r="CS294" s="78"/>
      <c r="CT294" s="78"/>
      <c r="CU294" s="78"/>
      <c r="CV294" s="78"/>
      <c r="CW294" s="78"/>
      <c r="CX294" s="78"/>
      <c r="CY294" s="78"/>
      <c r="CZ294" s="78"/>
      <c r="DA294" s="78"/>
      <c r="DB294" s="78"/>
      <c r="DC294" s="78"/>
      <c r="DD294" s="78"/>
      <c r="DE294" s="78"/>
      <c r="DF294" s="78"/>
      <c r="DG294" s="78"/>
      <c r="DH294" s="78"/>
      <c r="DI294" s="78"/>
      <c r="DJ294" s="78"/>
      <c r="DK294" s="78"/>
      <c r="DL294" s="78"/>
      <c r="DM294" s="78"/>
      <c r="DN294" s="78"/>
      <c r="DO294" s="78"/>
      <c r="DP294" s="78"/>
      <c r="DQ294" s="78"/>
      <c r="DR294" s="78"/>
      <c r="DS294" s="78"/>
      <c r="DT294" s="78"/>
      <c r="DU294" s="78"/>
      <c r="DV294" s="78"/>
      <c r="DW294" s="78"/>
      <c r="DX294" s="78"/>
      <c r="DY294" s="78"/>
      <c r="DZ294" s="78"/>
      <c r="EA294" s="78"/>
      <c r="EB294" s="78"/>
      <c r="EC294" s="78"/>
      <c r="ED294" s="78"/>
      <c r="EE294" s="78"/>
      <c r="EF294" s="78"/>
      <c r="EG294" s="78"/>
      <c r="EH294" s="78"/>
      <c r="EI294" s="78"/>
      <c r="EJ294" s="78"/>
    </row>
    <row r="295" spans="1:140" x14ac:dyDescent="0.25">
      <c r="A295" s="87"/>
      <c r="B295" s="119">
        <v>292</v>
      </c>
      <c r="C295" s="88" t="s">
        <v>424</v>
      </c>
      <c r="D295" s="88" t="s">
        <v>319</v>
      </c>
      <c r="E295" s="73">
        <v>0</v>
      </c>
      <c r="F295" s="73">
        <v>1.6</v>
      </c>
      <c r="G295" s="73">
        <v>0</v>
      </c>
      <c r="H295" s="74">
        <v>0</v>
      </c>
      <c r="I295" s="74">
        <v>0</v>
      </c>
      <c r="J295" s="74">
        <v>0</v>
      </c>
      <c r="K295" s="75">
        <v>0</v>
      </c>
      <c r="L295" s="74">
        <f t="shared" si="251"/>
        <v>0</v>
      </c>
      <c r="M295" s="74">
        <f t="shared" si="252"/>
        <v>0</v>
      </c>
      <c r="N295" s="74">
        <v>0</v>
      </c>
      <c r="O295" s="74">
        <v>0</v>
      </c>
      <c r="P295" s="74">
        <v>0</v>
      </c>
      <c r="Q295" s="74">
        <v>5.8</v>
      </c>
      <c r="R295" s="74">
        <v>0</v>
      </c>
      <c r="S295" s="74">
        <v>9.9</v>
      </c>
      <c r="T295" s="74">
        <v>0</v>
      </c>
      <c r="U295" s="74">
        <v>0</v>
      </c>
      <c r="V295" s="74">
        <v>0</v>
      </c>
      <c r="W295" s="74">
        <v>13.3</v>
      </c>
      <c r="X295" s="74">
        <v>0</v>
      </c>
      <c r="Y295" s="74">
        <v>0</v>
      </c>
      <c r="Z295" s="74">
        <v>0</v>
      </c>
      <c r="AA295" s="74">
        <v>0</v>
      </c>
      <c r="AB295" s="74">
        <v>0</v>
      </c>
      <c r="AC295" s="74">
        <v>0</v>
      </c>
      <c r="AD295" s="74">
        <v>0</v>
      </c>
      <c r="AE295" s="75">
        <v>0</v>
      </c>
      <c r="AF295" s="74">
        <f t="shared" si="218"/>
        <v>0</v>
      </c>
      <c r="AG295" s="74">
        <f t="shared" si="253"/>
        <v>0</v>
      </c>
      <c r="AH295" s="74">
        <f t="shared" si="254"/>
        <v>0</v>
      </c>
      <c r="AI295" s="75">
        <v>0</v>
      </c>
      <c r="AJ295" s="74">
        <f t="shared" si="255"/>
        <v>0</v>
      </c>
      <c r="AK295" s="74">
        <f t="shared" si="256"/>
        <v>0</v>
      </c>
      <c r="AL295" s="74">
        <f t="shared" si="257"/>
        <v>0</v>
      </c>
      <c r="AM295" s="75">
        <v>0</v>
      </c>
      <c r="AN295" s="74">
        <f t="shared" si="224"/>
        <v>0</v>
      </c>
      <c r="AO295" s="74">
        <f t="shared" si="225"/>
        <v>0</v>
      </c>
      <c r="AP295" s="74">
        <f t="shared" si="226"/>
        <v>0</v>
      </c>
      <c r="AQ295" s="75">
        <v>0</v>
      </c>
      <c r="AR295" s="74">
        <f t="shared" si="227"/>
        <v>0</v>
      </c>
      <c r="AS295" s="74">
        <f t="shared" si="228"/>
        <v>0</v>
      </c>
      <c r="AT295" s="74">
        <f t="shared" si="229"/>
        <v>0</v>
      </c>
      <c r="AU295" s="74">
        <v>0</v>
      </c>
      <c r="AV295" s="74">
        <v>0</v>
      </c>
      <c r="AW295" s="74">
        <v>0</v>
      </c>
      <c r="AX295" s="75">
        <v>0</v>
      </c>
      <c r="AY295" s="74">
        <f t="shared" si="230"/>
        <v>0</v>
      </c>
      <c r="AZ295" s="74">
        <f t="shared" si="231"/>
        <v>0</v>
      </c>
      <c r="BA295" s="74">
        <f t="shared" si="232"/>
        <v>0</v>
      </c>
      <c r="BB295" s="74">
        <v>0</v>
      </c>
      <c r="BC295" s="74">
        <f t="shared" si="239"/>
        <v>0</v>
      </c>
      <c r="BD295" s="74">
        <f t="shared" si="240"/>
        <v>0</v>
      </c>
      <c r="BE295" s="74">
        <f t="shared" si="241"/>
        <v>0</v>
      </c>
      <c r="BF295" s="75">
        <v>0.52</v>
      </c>
      <c r="BG295" s="74">
        <f t="shared" si="258"/>
        <v>0</v>
      </c>
      <c r="BH295" s="74">
        <f t="shared" si="259"/>
        <v>0.28600000000000003</v>
      </c>
      <c r="BI295" s="74">
        <f t="shared" si="260"/>
        <v>0.23400000000000001</v>
      </c>
      <c r="BJ295" s="75">
        <v>0</v>
      </c>
      <c r="BK295" s="74">
        <f t="shared" si="236"/>
        <v>0</v>
      </c>
      <c r="BL295" s="74">
        <f t="shared" si="237"/>
        <v>0</v>
      </c>
      <c r="BM295" s="74">
        <f t="shared" si="238"/>
        <v>0</v>
      </c>
      <c r="BN295" s="74">
        <f t="shared" si="242"/>
        <v>0</v>
      </c>
      <c r="BO295" s="74">
        <f t="shared" si="243"/>
        <v>29.286000000000001</v>
      </c>
      <c r="BP295" s="74">
        <f t="shared" si="244"/>
        <v>1.8340000000000001</v>
      </c>
      <c r="BQ295" s="74">
        <f t="shared" si="245"/>
        <v>31.12</v>
      </c>
      <c r="BS295" s="74">
        <f t="shared" si="246"/>
        <v>31.12</v>
      </c>
      <c r="BT295" s="74">
        <f t="shared" si="247"/>
        <v>0</v>
      </c>
      <c r="BU295" s="74"/>
      <c r="BV295" s="77">
        <f t="shared" si="248"/>
        <v>0</v>
      </c>
      <c r="BW295" s="77">
        <f t="shared" si="249"/>
        <v>0.94106683804627256</v>
      </c>
      <c r="BX295" s="77">
        <f t="shared" si="250"/>
        <v>5.8933161953727504E-2</v>
      </c>
      <c r="BY295" s="78"/>
      <c r="BZ295" s="78"/>
      <c r="CA295" s="78"/>
      <c r="CB295" s="78"/>
      <c r="CC295" s="78"/>
      <c r="CD295" s="78"/>
      <c r="CE295" s="78"/>
      <c r="CF295" s="78"/>
      <c r="CG295" s="78"/>
      <c r="CH295" s="78"/>
      <c r="CI295" s="78"/>
      <c r="CJ295" s="78"/>
      <c r="CK295" s="78"/>
      <c r="CL295" s="78"/>
      <c r="CM295" s="78"/>
      <c r="CN295" s="78"/>
      <c r="CO295" s="78"/>
      <c r="CP295" s="78"/>
      <c r="CQ295" s="78"/>
      <c r="CR295" s="78"/>
      <c r="CS295" s="78"/>
      <c r="CT295" s="78"/>
      <c r="CU295" s="78"/>
      <c r="CV295" s="78"/>
      <c r="CW295" s="78"/>
      <c r="CX295" s="78"/>
      <c r="CY295" s="78"/>
      <c r="CZ295" s="78"/>
      <c r="DA295" s="78"/>
      <c r="DB295" s="78"/>
      <c r="DC295" s="78"/>
      <c r="DD295" s="78"/>
      <c r="DE295" s="78"/>
      <c r="DF295" s="78"/>
      <c r="DG295" s="78"/>
      <c r="DH295" s="78"/>
      <c r="DI295" s="78"/>
      <c r="DJ295" s="78"/>
      <c r="DK295" s="78"/>
      <c r="DL295" s="78"/>
      <c r="DM295" s="78"/>
      <c r="DN295" s="78"/>
      <c r="DO295" s="78"/>
      <c r="DP295" s="78"/>
      <c r="DQ295" s="78"/>
      <c r="DR295" s="78"/>
      <c r="DS295" s="78"/>
      <c r="DT295" s="78"/>
      <c r="DU295" s="78"/>
      <c r="DV295" s="78"/>
      <c r="DW295" s="78"/>
      <c r="DX295" s="78"/>
      <c r="DY295" s="78"/>
      <c r="DZ295" s="78"/>
      <c r="EA295" s="78"/>
      <c r="EB295" s="78"/>
      <c r="EC295" s="78"/>
      <c r="ED295" s="78"/>
      <c r="EE295" s="78"/>
      <c r="EF295" s="78"/>
      <c r="EG295" s="78"/>
      <c r="EH295" s="78"/>
      <c r="EI295" s="78"/>
      <c r="EJ295" s="78"/>
    </row>
    <row r="296" spans="1:140" x14ac:dyDescent="0.25">
      <c r="A296" s="87"/>
      <c r="B296" s="119">
        <v>293</v>
      </c>
      <c r="C296" s="88" t="s">
        <v>441</v>
      </c>
      <c r="D296" s="88" t="s">
        <v>209</v>
      </c>
      <c r="E296" s="73">
        <v>0</v>
      </c>
      <c r="F296" s="73">
        <v>0</v>
      </c>
      <c r="G296" s="73">
        <v>1.4</v>
      </c>
      <c r="H296" s="74">
        <v>0</v>
      </c>
      <c r="I296" s="74">
        <v>0</v>
      </c>
      <c r="J296" s="74">
        <v>0</v>
      </c>
      <c r="K296" s="75">
        <v>0</v>
      </c>
      <c r="L296" s="74">
        <f t="shared" si="251"/>
        <v>0</v>
      </c>
      <c r="M296" s="74">
        <f t="shared" si="252"/>
        <v>0</v>
      </c>
      <c r="N296" s="74">
        <v>0</v>
      </c>
      <c r="O296" s="74">
        <v>0</v>
      </c>
      <c r="P296" s="74">
        <v>23</v>
      </c>
      <c r="Q296" s="74">
        <v>9</v>
      </c>
      <c r="R296" s="74">
        <v>1</v>
      </c>
      <c r="S296" s="74">
        <v>18</v>
      </c>
      <c r="T296" s="74">
        <v>0</v>
      </c>
      <c r="U296" s="74">
        <v>0</v>
      </c>
      <c r="V296" s="74">
        <v>0</v>
      </c>
      <c r="W296" s="74">
        <v>0</v>
      </c>
      <c r="X296" s="74">
        <v>0</v>
      </c>
      <c r="Y296" s="74">
        <v>0</v>
      </c>
      <c r="Z296" s="74">
        <v>0</v>
      </c>
      <c r="AA296" s="74">
        <v>0</v>
      </c>
      <c r="AB296" s="74">
        <v>0</v>
      </c>
      <c r="AC296" s="74">
        <v>0</v>
      </c>
      <c r="AD296" s="74">
        <v>0</v>
      </c>
      <c r="AE296" s="75">
        <v>7.3</v>
      </c>
      <c r="AF296" s="74">
        <f t="shared" si="218"/>
        <v>0</v>
      </c>
      <c r="AG296" s="74">
        <f t="shared" si="253"/>
        <v>0</v>
      </c>
      <c r="AH296" s="74">
        <f t="shared" si="254"/>
        <v>7.3</v>
      </c>
      <c r="AI296" s="75">
        <v>0</v>
      </c>
      <c r="AJ296" s="74">
        <f t="shared" si="255"/>
        <v>0</v>
      </c>
      <c r="AK296" s="74">
        <f t="shared" si="256"/>
        <v>0</v>
      </c>
      <c r="AL296" s="74">
        <f t="shared" si="257"/>
        <v>0</v>
      </c>
      <c r="AM296" s="75">
        <v>0</v>
      </c>
      <c r="AN296" s="74">
        <f t="shared" si="224"/>
        <v>0</v>
      </c>
      <c r="AO296" s="74">
        <f t="shared" si="225"/>
        <v>0</v>
      </c>
      <c r="AP296" s="74">
        <f t="shared" si="226"/>
        <v>0</v>
      </c>
      <c r="AQ296" s="75">
        <v>0</v>
      </c>
      <c r="AR296" s="74">
        <f t="shared" si="227"/>
        <v>0</v>
      </c>
      <c r="AS296" s="74">
        <f t="shared" si="228"/>
        <v>0</v>
      </c>
      <c r="AT296" s="74">
        <f t="shared" si="229"/>
        <v>0</v>
      </c>
      <c r="AU296" s="74">
        <v>0</v>
      </c>
      <c r="AV296" s="74">
        <v>0</v>
      </c>
      <c r="AW296" s="74">
        <v>0</v>
      </c>
      <c r="AX296" s="75">
        <v>0</v>
      </c>
      <c r="AY296" s="74">
        <f t="shared" si="230"/>
        <v>0</v>
      </c>
      <c r="AZ296" s="74">
        <f t="shared" si="231"/>
        <v>0</v>
      </c>
      <c r="BA296" s="74">
        <f t="shared" si="232"/>
        <v>0</v>
      </c>
      <c r="BB296" s="74">
        <v>0</v>
      </c>
      <c r="BC296" s="74">
        <f t="shared" si="239"/>
        <v>0</v>
      </c>
      <c r="BD296" s="74">
        <f t="shared" si="240"/>
        <v>0</v>
      </c>
      <c r="BE296" s="74">
        <f t="shared" si="241"/>
        <v>0</v>
      </c>
      <c r="BF296" s="75">
        <v>1.25</v>
      </c>
      <c r="BG296" s="74">
        <f t="shared" si="258"/>
        <v>0</v>
      </c>
      <c r="BH296" s="74">
        <f t="shared" si="259"/>
        <v>0.6875</v>
      </c>
      <c r="BI296" s="74">
        <f t="shared" si="260"/>
        <v>0.5625</v>
      </c>
      <c r="BJ296" s="75">
        <v>0</v>
      </c>
      <c r="BK296" s="74">
        <f t="shared" si="236"/>
        <v>0</v>
      </c>
      <c r="BL296" s="74">
        <f t="shared" si="237"/>
        <v>0</v>
      </c>
      <c r="BM296" s="74">
        <f t="shared" si="238"/>
        <v>0</v>
      </c>
      <c r="BN296" s="74">
        <f t="shared" si="242"/>
        <v>0</v>
      </c>
      <c r="BO296" s="74">
        <f t="shared" si="243"/>
        <v>51.6875</v>
      </c>
      <c r="BP296" s="74">
        <f t="shared" si="244"/>
        <v>9.2624999999999993</v>
      </c>
      <c r="BQ296" s="74">
        <f t="shared" si="245"/>
        <v>60.95</v>
      </c>
      <c r="BS296" s="74">
        <f t="shared" si="246"/>
        <v>60.949999999999996</v>
      </c>
      <c r="BT296" s="74">
        <f t="shared" si="247"/>
        <v>0</v>
      </c>
      <c r="BU296" s="74"/>
      <c r="BV296" s="77">
        <f t="shared" si="248"/>
        <v>0</v>
      </c>
      <c r="BW296" s="77">
        <f t="shared" si="249"/>
        <v>0.84803117309269893</v>
      </c>
      <c r="BX296" s="77">
        <f t="shared" si="250"/>
        <v>0.15196882690730104</v>
      </c>
      <c r="BY296" s="78"/>
      <c r="BZ296" s="78"/>
      <c r="CA296" s="78"/>
      <c r="CB296" s="78"/>
      <c r="CC296" s="78"/>
      <c r="CD296" s="78"/>
      <c r="CE296" s="78"/>
      <c r="CF296" s="78"/>
      <c r="CG296" s="78"/>
      <c r="CH296" s="78"/>
      <c r="CI296" s="78"/>
      <c r="CJ296" s="78"/>
      <c r="CK296" s="78"/>
      <c r="CL296" s="78"/>
      <c r="CM296" s="78"/>
      <c r="CN296" s="78"/>
      <c r="CO296" s="78"/>
      <c r="CP296" s="78"/>
      <c r="CQ296" s="78"/>
      <c r="CR296" s="78"/>
      <c r="CS296" s="78"/>
      <c r="CT296" s="78"/>
      <c r="CU296" s="78"/>
      <c r="CV296" s="78"/>
      <c r="CW296" s="78"/>
      <c r="CX296" s="78"/>
      <c r="CY296" s="78"/>
      <c r="CZ296" s="78"/>
      <c r="DA296" s="78"/>
      <c r="DB296" s="78"/>
      <c r="DC296" s="78"/>
      <c r="DD296" s="78"/>
      <c r="DE296" s="78"/>
      <c r="DF296" s="78"/>
      <c r="DG296" s="78"/>
      <c r="DH296" s="78"/>
      <c r="DI296" s="78"/>
      <c r="DJ296" s="78"/>
      <c r="DK296" s="78"/>
      <c r="DL296" s="78"/>
      <c r="DM296" s="78"/>
      <c r="DN296" s="78"/>
      <c r="DO296" s="78"/>
      <c r="DP296" s="78"/>
      <c r="DQ296" s="78"/>
      <c r="DR296" s="78"/>
      <c r="DS296" s="78"/>
      <c r="DT296" s="78"/>
      <c r="DU296" s="78"/>
      <c r="DV296" s="78"/>
      <c r="DW296" s="78"/>
      <c r="DX296" s="78"/>
      <c r="DY296" s="78"/>
      <c r="DZ296" s="78"/>
      <c r="EA296" s="78"/>
      <c r="EB296" s="78"/>
      <c r="EC296" s="78"/>
      <c r="ED296" s="78"/>
      <c r="EE296" s="78"/>
      <c r="EF296" s="78"/>
      <c r="EG296" s="78"/>
      <c r="EH296" s="78"/>
      <c r="EI296" s="78"/>
      <c r="EJ296" s="78"/>
    </row>
    <row r="297" spans="1:140" x14ac:dyDescent="0.25">
      <c r="A297" s="72"/>
      <c r="B297" s="119">
        <v>294</v>
      </c>
      <c r="C297" s="88" t="s">
        <v>413</v>
      </c>
      <c r="D297" s="88" t="s">
        <v>655</v>
      </c>
      <c r="E297" s="73">
        <v>0</v>
      </c>
      <c r="F297" s="73">
        <v>0.33</v>
      </c>
      <c r="G297" s="73">
        <v>0</v>
      </c>
      <c r="H297" s="74">
        <v>0</v>
      </c>
      <c r="I297" s="74">
        <v>0</v>
      </c>
      <c r="J297" s="74">
        <v>0</v>
      </c>
      <c r="K297" s="75">
        <v>0</v>
      </c>
      <c r="L297" s="74">
        <f t="shared" si="251"/>
        <v>0</v>
      </c>
      <c r="M297" s="74">
        <f t="shared" si="252"/>
        <v>0</v>
      </c>
      <c r="N297" s="74">
        <v>0</v>
      </c>
      <c r="O297" s="74">
        <v>0</v>
      </c>
      <c r="P297" s="74">
        <v>0</v>
      </c>
      <c r="Q297" s="74">
        <v>0</v>
      </c>
      <c r="R297" s="74">
        <v>0</v>
      </c>
      <c r="S297" s="74">
        <v>0</v>
      </c>
      <c r="T297" s="74">
        <v>0</v>
      </c>
      <c r="U297" s="74">
        <v>0</v>
      </c>
      <c r="V297" s="74">
        <v>0</v>
      </c>
      <c r="W297" s="74">
        <v>1.74</v>
      </c>
      <c r="X297" s="74">
        <v>0</v>
      </c>
      <c r="Y297" s="74">
        <v>0</v>
      </c>
      <c r="Z297" s="74">
        <v>0</v>
      </c>
      <c r="AA297" s="74">
        <v>0</v>
      </c>
      <c r="AB297" s="74">
        <v>0</v>
      </c>
      <c r="AC297" s="74">
        <v>0</v>
      </c>
      <c r="AD297" s="74">
        <v>0</v>
      </c>
      <c r="AE297" s="75">
        <v>0</v>
      </c>
      <c r="AF297" s="74">
        <f t="shared" si="218"/>
        <v>0</v>
      </c>
      <c r="AG297" s="74">
        <f t="shared" si="253"/>
        <v>0</v>
      </c>
      <c r="AH297" s="74">
        <f t="shared" si="254"/>
        <v>0</v>
      </c>
      <c r="AI297" s="75">
        <v>0</v>
      </c>
      <c r="AJ297" s="74">
        <f t="shared" si="255"/>
        <v>0</v>
      </c>
      <c r="AK297" s="74">
        <f t="shared" si="256"/>
        <v>0</v>
      </c>
      <c r="AL297" s="74">
        <f t="shared" si="257"/>
        <v>0</v>
      </c>
      <c r="AM297" s="75">
        <v>0.76</v>
      </c>
      <c r="AN297" s="74">
        <f t="shared" si="224"/>
        <v>0</v>
      </c>
      <c r="AO297" s="74">
        <f t="shared" si="225"/>
        <v>0.41800000000000004</v>
      </c>
      <c r="AP297" s="74">
        <f t="shared" si="226"/>
        <v>0.34200000000000003</v>
      </c>
      <c r="AQ297" s="75">
        <v>0</v>
      </c>
      <c r="AR297" s="74">
        <f t="shared" si="227"/>
        <v>0</v>
      </c>
      <c r="AS297" s="74">
        <f t="shared" si="228"/>
        <v>0</v>
      </c>
      <c r="AT297" s="74">
        <f t="shared" si="229"/>
        <v>0</v>
      </c>
      <c r="AU297" s="74">
        <v>0</v>
      </c>
      <c r="AV297" s="74">
        <v>0</v>
      </c>
      <c r="AW297" s="74">
        <v>0</v>
      </c>
      <c r="AX297" s="75">
        <v>0</v>
      </c>
      <c r="AY297" s="74">
        <f t="shared" si="230"/>
        <v>0</v>
      </c>
      <c r="AZ297" s="74">
        <f t="shared" si="231"/>
        <v>0</v>
      </c>
      <c r="BA297" s="74">
        <f t="shared" si="232"/>
        <v>0</v>
      </c>
      <c r="BB297" s="74">
        <v>0</v>
      </c>
      <c r="BC297" s="74">
        <f t="shared" si="239"/>
        <v>0</v>
      </c>
      <c r="BD297" s="74">
        <f t="shared" si="240"/>
        <v>0</v>
      </c>
      <c r="BE297" s="74">
        <f t="shared" si="241"/>
        <v>0</v>
      </c>
      <c r="BF297" s="75">
        <v>0.03</v>
      </c>
      <c r="BG297" s="74">
        <f t="shared" si="258"/>
        <v>0</v>
      </c>
      <c r="BH297" s="74">
        <f t="shared" si="259"/>
        <v>1.6500000000000001E-2</v>
      </c>
      <c r="BI297" s="74">
        <f t="shared" si="260"/>
        <v>1.35E-2</v>
      </c>
      <c r="BJ297" s="75">
        <v>0</v>
      </c>
      <c r="BK297" s="74">
        <f t="shared" si="236"/>
        <v>0</v>
      </c>
      <c r="BL297" s="74">
        <f t="shared" si="237"/>
        <v>0</v>
      </c>
      <c r="BM297" s="74">
        <f t="shared" si="238"/>
        <v>0</v>
      </c>
      <c r="BN297" s="74">
        <f t="shared" si="242"/>
        <v>0</v>
      </c>
      <c r="BO297" s="74">
        <f t="shared" si="243"/>
        <v>2.1745000000000001</v>
      </c>
      <c r="BP297" s="74">
        <f t="shared" si="244"/>
        <v>0.6855</v>
      </c>
      <c r="BQ297" s="74">
        <f t="shared" si="245"/>
        <v>2.8600000000000003</v>
      </c>
      <c r="BS297" s="74">
        <f t="shared" si="246"/>
        <v>2.86</v>
      </c>
      <c r="BT297" s="74">
        <f t="shared" si="247"/>
        <v>0</v>
      </c>
      <c r="BU297" s="74"/>
      <c r="BV297" s="77">
        <f t="shared" si="248"/>
        <v>0</v>
      </c>
      <c r="BW297" s="77">
        <f t="shared" si="249"/>
        <v>0.76031468531468527</v>
      </c>
      <c r="BX297" s="77">
        <f t="shared" si="250"/>
        <v>0.23968531468531465</v>
      </c>
      <c r="BY297" s="78"/>
      <c r="BZ297" s="78"/>
      <c r="CA297" s="78"/>
      <c r="CB297" s="78"/>
      <c r="CC297" s="78"/>
      <c r="CD297" s="78"/>
      <c r="CE297" s="78"/>
      <c r="CF297" s="78"/>
      <c r="CG297" s="78"/>
      <c r="CH297" s="78"/>
      <c r="CI297" s="78"/>
      <c r="CJ297" s="78"/>
      <c r="CK297" s="78"/>
      <c r="CL297" s="78"/>
      <c r="CM297" s="78"/>
      <c r="CN297" s="78"/>
      <c r="CO297" s="78"/>
      <c r="CP297" s="78"/>
      <c r="CQ297" s="78"/>
      <c r="CR297" s="78"/>
      <c r="CS297" s="78"/>
      <c r="CT297" s="78"/>
      <c r="CU297" s="78"/>
      <c r="CV297" s="78"/>
      <c r="CW297" s="78"/>
      <c r="CX297" s="78"/>
      <c r="CY297" s="78"/>
      <c r="CZ297" s="78"/>
      <c r="DA297" s="78"/>
      <c r="DB297" s="78"/>
      <c r="DC297" s="78"/>
      <c r="DD297" s="78"/>
      <c r="DE297" s="78"/>
      <c r="DF297" s="78"/>
      <c r="DG297" s="78"/>
      <c r="DH297" s="78"/>
      <c r="DI297" s="78"/>
      <c r="DJ297" s="78"/>
      <c r="DK297" s="78"/>
      <c r="DL297" s="78"/>
      <c r="DM297" s="78"/>
      <c r="DN297" s="78"/>
      <c r="DO297" s="78"/>
      <c r="DP297" s="78"/>
      <c r="DQ297" s="78"/>
      <c r="DR297" s="78"/>
      <c r="DS297" s="78"/>
      <c r="DT297" s="78"/>
      <c r="DU297" s="78"/>
      <c r="DV297" s="78"/>
      <c r="DW297" s="78"/>
      <c r="DX297" s="78"/>
      <c r="DY297" s="78"/>
      <c r="DZ297" s="78"/>
      <c r="EA297" s="78"/>
      <c r="EB297" s="78"/>
      <c r="EC297" s="78"/>
      <c r="ED297" s="78"/>
      <c r="EE297" s="78"/>
      <c r="EF297" s="78"/>
      <c r="EG297" s="78"/>
      <c r="EH297" s="78"/>
      <c r="EI297" s="78"/>
      <c r="EJ297" s="78"/>
    </row>
    <row r="298" spans="1:140" x14ac:dyDescent="0.25">
      <c r="A298" s="87"/>
      <c r="B298" s="119">
        <v>295</v>
      </c>
      <c r="C298" s="88" t="s">
        <v>590</v>
      </c>
      <c r="D298" s="88" t="s">
        <v>442</v>
      </c>
      <c r="E298" s="73">
        <v>0</v>
      </c>
      <c r="F298" s="73">
        <v>0</v>
      </c>
      <c r="G298" s="73">
        <v>0</v>
      </c>
      <c r="H298" s="74">
        <v>0</v>
      </c>
      <c r="I298" s="74">
        <v>0</v>
      </c>
      <c r="J298" s="74">
        <v>0</v>
      </c>
      <c r="K298" s="75">
        <v>0</v>
      </c>
      <c r="L298" s="74">
        <f t="shared" si="251"/>
        <v>0</v>
      </c>
      <c r="M298" s="74">
        <f t="shared" si="252"/>
        <v>0</v>
      </c>
      <c r="N298" s="74">
        <v>0</v>
      </c>
      <c r="O298" s="74">
        <v>0</v>
      </c>
      <c r="P298" s="74">
        <v>0</v>
      </c>
      <c r="Q298" s="74">
        <v>0</v>
      </c>
      <c r="R298" s="74">
        <v>0</v>
      </c>
      <c r="S298" s="74">
        <v>0</v>
      </c>
      <c r="T298" s="74">
        <v>0</v>
      </c>
      <c r="U298" s="129">
        <v>0</v>
      </c>
      <c r="V298" s="74">
        <v>0</v>
      </c>
      <c r="W298" s="74">
        <v>0.6</v>
      </c>
      <c r="X298" s="74">
        <v>0</v>
      </c>
      <c r="Y298" s="74">
        <v>0</v>
      </c>
      <c r="Z298" s="74">
        <v>0</v>
      </c>
      <c r="AA298" s="129">
        <v>0</v>
      </c>
      <c r="AB298" s="74">
        <v>0</v>
      </c>
      <c r="AC298" s="74">
        <v>0</v>
      </c>
      <c r="AD298" s="74">
        <v>0</v>
      </c>
      <c r="AE298" s="75">
        <v>0</v>
      </c>
      <c r="AF298" s="74">
        <f t="shared" si="218"/>
        <v>0</v>
      </c>
      <c r="AG298" s="74">
        <f t="shared" si="253"/>
        <v>0</v>
      </c>
      <c r="AH298" s="74">
        <f t="shared" si="254"/>
        <v>0</v>
      </c>
      <c r="AI298" s="75">
        <v>0</v>
      </c>
      <c r="AJ298" s="74">
        <f t="shared" si="255"/>
        <v>0</v>
      </c>
      <c r="AK298" s="74">
        <f t="shared" si="256"/>
        <v>0</v>
      </c>
      <c r="AL298" s="74">
        <f t="shared" si="257"/>
        <v>0</v>
      </c>
      <c r="AM298" s="75">
        <v>0</v>
      </c>
      <c r="AN298" s="74">
        <f t="shared" si="224"/>
        <v>0</v>
      </c>
      <c r="AO298" s="74">
        <f t="shared" si="225"/>
        <v>0</v>
      </c>
      <c r="AP298" s="74">
        <f t="shared" si="226"/>
        <v>0</v>
      </c>
      <c r="AQ298" s="75">
        <v>0</v>
      </c>
      <c r="AR298" s="74">
        <f t="shared" si="227"/>
        <v>0</v>
      </c>
      <c r="AS298" s="74">
        <f t="shared" si="228"/>
        <v>0</v>
      </c>
      <c r="AT298" s="74">
        <f t="shared" si="229"/>
        <v>0</v>
      </c>
      <c r="AU298" s="74">
        <v>0</v>
      </c>
      <c r="AV298" s="74">
        <v>0</v>
      </c>
      <c r="AW298" s="74">
        <v>0</v>
      </c>
      <c r="AX298" s="75">
        <v>0</v>
      </c>
      <c r="AY298" s="74">
        <f t="shared" si="230"/>
        <v>0</v>
      </c>
      <c r="AZ298" s="74">
        <f t="shared" si="231"/>
        <v>0</v>
      </c>
      <c r="BA298" s="74">
        <f t="shared" si="232"/>
        <v>0</v>
      </c>
      <c r="BB298" s="74">
        <v>0</v>
      </c>
      <c r="BC298" s="74">
        <f t="shared" si="239"/>
        <v>0</v>
      </c>
      <c r="BD298" s="74">
        <f t="shared" si="240"/>
        <v>0</v>
      </c>
      <c r="BE298" s="74">
        <f t="shared" si="241"/>
        <v>0</v>
      </c>
      <c r="BF298" s="75">
        <v>0.01</v>
      </c>
      <c r="BG298" s="74">
        <f t="shared" si="258"/>
        <v>0</v>
      </c>
      <c r="BH298" s="74">
        <f t="shared" si="259"/>
        <v>5.5000000000000005E-3</v>
      </c>
      <c r="BI298" s="74">
        <f t="shared" si="260"/>
        <v>4.5000000000000005E-3</v>
      </c>
      <c r="BJ298" s="75">
        <v>0</v>
      </c>
      <c r="BK298" s="74">
        <f t="shared" si="236"/>
        <v>0</v>
      </c>
      <c r="BL298" s="74">
        <f t="shared" si="237"/>
        <v>0</v>
      </c>
      <c r="BM298" s="74">
        <f t="shared" si="238"/>
        <v>0</v>
      </c>
      <c r="BN298" s="74">
        <f t="shared" si="242"/>
        <v>0</v>
      </c>
      <c r="BO298" s="74">
        <f t="shared" si="243"/>
        <v>0.60549999999999993</v>
      </c>
      <c r="BP298" s="74">
        <f t="shared" si="244"/>
        <v>4.5000000000000005E-3</v>
      </c>
      <c r="BQ298" s="74">
        <f t="shared" si="245"/>
        <v>0.60999999999999988</v>
      </c>
      <c r="BS298" s="74">
        <f t="shared" si="246"/>
        <v>0.61</v>
      </c>
      <c r="BT298" s="74">
        <f t="shared" si="247"/>
        <v>0</v>
      </c>
      <c r="BU298" s="74"/>
      <c r="BV298" s="77">
        <f t="shared" si="248"/>
        <v>0</v>
      </c>
      <c r="BW298" s="77">
        <f t="shared" si="249"/>
        <v>0.99262295081967222</v>
      </c>
      <c r="BX298" s="77">
        <f t="shared" si="250"/>
        <v>7.3770491803278708E-3</v>
      </c>
      <c r="BY298" s="78"/>
      <c r="BZ298" s="78"/>
      <c r="CA298" s="78"/>
      <c r="CB298" s="78"/>
      <c r="CC298" s="78"/>
      <c r="CD298" s="78"/>
      <c r="CE298" s="78"/>
      <c r="CF298" s="78"/>
      <c r="CG298" s="78"/>
      <c r="CH298" s="78"/>
      <c r="CI298" s="78"/>
      <c r="CJ298" s="78"/>
      <c r="CK298" s="78"/>
      <c r="CL298" s="78"/>
      <c r="CM298" s="78"/>
      <c r="CN298" s="78"/>
      <c r="CO298" s="78"/>
      <c r="CP298" s="78"/>
      <c r="CQ298" s="78"/>
      <c r="CR298" s="78"/>
      <c r="CS298" s="78"/>
      <c r="CT298" s="78"/>
      <c r="CU298" s="78"/>
      <c r="CV298" s="78"/>
      <c r="CW298" s="78"/>
      <c r="CX298" s="78"/>
      <c r="CY298" s="78"/>
      <c r="CZ298" s="78"/>
      <c r="DA298" s="78"/>
      <c r="DB298" s="78"/>
      <c r="DC298" s="78"/>
      <c r="DD298" s="78"/>
      <c r="DE298" s="78"/>
      <c r="DF298" s="78"/>
      <c r="DG298" s="78"/>
      <c r="DH298" s="78"/>
      <c r="DI298" s="78"/>
      <c r="DJ298" s="78"/>
      <c r="DK298" s="78"/>
      <c r="DL298" s="78"/>
      <c r="DM298" s="78"/>
      <c r="DN298" s="78"/>
      <c r="DO298" s="78"/>
      <c r="DP298" s="78"/>
      <c r="DQ298" s="78"/>
      <c r="DR298" s="78"/>
      <c r="DS298" s="78"/>
      <c r="DT298" s="78"/>
      <c r="DU298" s="78"/>
      <c r="DV298" s="78"/>
      <c r="DW298" s="78"/>
      <c r="DX298" s="78"/>
      <c r="DY298" s="78"/>
      <c r="DZ298" s="78"/>
      <c r="EA298" s="78"/>
      <c r="EB298" s="78"/>
      <c r="EC298" s="78"/>
      <c r="ED298" s="78"/>
      <c r="EE298" s="78"/>
      <c r="EF298" s="78"/>
      <c r="EG298" s="78"/>
      <c r="EH298" s="78"/>
      <c r="EI298" s="78"/>
      <c r="EJ298" s="78"/>
    </row>
    <row r="299" spans="1:140" x14ac:dyDescent="0.25">
      <c r="A299" s="87"/>
      <c r="B299" s="119">
        <v>296</v>
      </c>
      <c r="C299" s="88" t="s">
        <v>443</v>
      </c>
      <c r="D299" s="88" t="s">
        <v>320</v>
      </c>
      <c r="E299" s="73">
        <v>0</v>
      </c>
      <c r="F299" s="73">
        <v>0</v>
      </c>
      <c r="G299" s="73">
        <v>0</v>
      </c>
      <c r="H299" s="74">
        <v>0</v>
      </c>
      <c r="I299" s="74">
        <v>0</v>
      </c>
      <c r="J299" s="74">
        <v>0</v>
      </c>
      <c r="K299" s="75">
        <v>0</v>
      </c>
      <c r="L299" s="74">
        <f t="shared" si="251"/>
        <v>0</v>
      </c>
      <c r="M299" s="74">
        <f t="shared" si="252"/>
        <v>0</v>
      </c>
      <c r="N299" s="74">
        <v>0</v>
      </c>
      <c r="O299" s="74">
        <v>0</v>
      </c>
      <c r="P299" s="74">
        <v>0</v>
      </c>
      <c r="Q299" s="74">
        <v>0</v>
      </c>
      <c r="R299" s="74">
        <v>0</v>
      </c>
      <c r="S299" s="74">
        <v>0</v>
      </c>
      <c r="T299" s="74">
        <v>0</v>
      </c>
      <c r="U299" s="74">
        <v>0</v>
      </c>
      <c r="V299" s="74">
        <v>0</v>
      </c>
      <c r="W299" s="74">
        <v>0</v>
      </c>
      <c r="X299" s="74">
        <v>0</v>
      </c>
      <c r="Y299" s="74">
        <v>0</v>
      </c>
      <c r="Z299" s="74">
        <v>0</v>
      </c>
      <c r="AA299" s="74">
        <v>0</v>
      </c>
      <c r="AB299" s="74">
        <v>0</v>
      </c>
      <c r="AC299" s="74">
        <v>0</v>
      </c>
      <c r="AD299" s="74">
        <v>0</v>
      </c>
      <c r="AE299" s="75">
        <v>0</v>
      </c>
      <c r="AF299" s="74">
        <f t="shared" si="218"/>
        <v>0</v>
      </c>
      <c r="AG299" s="74">
        <f t="shared" si="253"/>
        <v>0</v>
      </c>
      <c r="AH299" s="74">
        <f t="shared" si="254"/>
        <v>0</v>
      </c>
      <c r="AI299" s="75">
        <v>0</v>
      </c>
      <c r="AJ299" s="74">
        <f t="shared" si="255"/>
        <v>0</v>
      </c>
      <c r="AK299" s="74">
        <f t="shared" si="256"/>
        <v>0</v>
      </c>
      <c r="AL299" s="74">
        <f t="shared" si="257"/>
        <v>0</v>
      </c>
      <c r="AM299" s="75">
        <v>0</v>
      </c>
      <c r="AN299" s="74">
        <f t="shared" si="224"/>
        <v>0</v>
      </c>
      <c r="AO299" s="74">
        <f t="shared" si="225"/>
        <v>0</v>
      </c>
      <c r="AP299" s="74">
        <f t="shared" si="226"/>
        <v>0</v>
      </c>
      <c r="AQ299" s="75">
        <v>0</v>
      </c>
      <c r="AR299" s="74">
        <f t="shared" si="227"/>
        <v>0</v>
      </c>
      <c r="AS299" s="74">
        <f t="shared" si="228"/>
        <v>0</v>
      </c>
      <c r="AT299" s="74">
        <f t="shared" si="229"/>
        <v>0</v>
      </c>
      <c r="AU299" s="74">
        <v>0</v>
      </c>
      <c r="AV299" s="74">
        <v>0</v>
      </c>
      <c r="AW299" s="74">
        <v>4.4705882352941178</v>
      </c>
      <c r="AX299" s="75">
        <v>0</v>
      </c>
      <c r="AY299" s="74">
        <f t="shared" si="230"/>
        <v>0</v>
      </c>
      <c r="AZ299" s="74">
        <f t="shared" si="231"/>
        <v>0</v>
      </c>
      <c r="BA299" s="74">
        <f t="shared" si="232"/>
        <v>0</v>
      </c>
      <c r="BB299" s="74">
        <v>0</v>
      </c>
      <c r="BC299" s="74">
        <f t="shared" si="239"/>
        <v>0</v>
      </c>
      <c r="BD299" s="74">
        <f t="shared" si="240"/>
        <v>0</v>
      </c>
      <c r="BE299" s="74">
        <f t="shared" si="241"/>
        <v>0</v>
      </c>
      <c r="BF299" s="75">
        <v>9.8999999999999991E-2</v>
      </c>
      <c r="BG299" s="74">
        <f t="shared" si="258"/>
        <v>0</v>
      </c>
      <c r="BH299" s="74">
        <f t="shared" si="259"/>
        <v>5.4449999999999998E-2</v>
      </c>
      <c r="BI299" s="74">
        <f t="shared" si="260"/>
        <v>4.4549999999999999E-2</v>
      </c>
      <c r="BJ299" s="75">
        <v>0</v>
      </c>
      <c r="BK299" s="74">
        <f t="shared" si="236"/>
        <v>0</v>
      </c>
      <c r="BL299" s="74">
        <f t="shared" si="237"/>
        <v>0</v>
      </c>
      <c r="BM299" s="74">
        <f t="shared" si="238"/>
        <v>0</v>
      </c>
      <c r="BN299" s="74">
        <f t="shared" si="242"/>
        <v>0</v>
      </c>
      <c r="BO299" s="74">
        <f t="shared" si="243"/>
        <v>4.5250382352941179</v>
      </c>
      <c r="BP299" s="74">
        <f t="shared" si="244"/>
        <v>4.4549999999999999E-2</v>
      </c>
      <c r="BQ299" s="74">
        <f t="shared" si="245"/>
        <v>4.569588235294118</v>
      </c>
      <c r="BS299" s="74">
        <f t="shared" si="246"/>
        <v>4.569588235294118</v>
      </c>
      <c r="BT299" s="74">
        <f t="shared" si="247"/>
        <v>0</v>
      </c>
      <c r="BU299" s="74"/>
      <c r="BV299" s="77">
        <f t="shared" si="248"/>
        <v>0</v>
      </c>
      <c r="BW299" s="77">
        <f t="shared" si="249"/>
        <v>0.99025076271513712</v>
      </c>
      <c r="BX299" s="77">
        <f t="shared" si="250"/>
        <v>9.7492372848628391E-3</v>
      </c>
      <c r="BY299" s="78"/>
      <c r="BZ299" s="78"/>
      <c r="CA299" s="78"/>
      <c r="CB299" s="78"/>
      <c r="CC299" s="78"/>
      <c r="CD299" s="78"/>
      <c r="CE299" s="78"/>
      <c r="CF299" s="78"/>
      <c r="CG299" s="78"/>
      <c r="CH299" s="78"/>
      <c r="CI299" s="78"/>
      <c r="CJ299" s="78"/>
      <c r="CK299" s="78"/>
      <c r="CL299" s="78"/>
      <c r="CM299" s="78"/>
      <c r="CN299" s="78"/>
      <c r="CO299" s="78"/>
      <c r="CP299" s="78"/>
      <c r="CQ299" s="78"/>
      <c r="CR299" s="78"/>
      <c r="CS299" s="78"/>
      <c r="CT299" s="78"/>
      <c r="CU299" s="78"/>
      <c r="CV299" s="78"/>
      <c r="CW299" s="78"/>
      <c r="CX299" s="78"/>
      <c r="CY299" s="78"/>
      <c r="CZ299" s="78"/>
      <c r="DA299" s="78"/>
      <c r="DB299" s="78"/>
      <c r="DC299" s="78"/>
      <c r="DD299" s="78"/>
      <c r="DE299" s="78"/>
      <c r="DF299" s="78"/>
      <c r="DG299" s="78"/>
      <c r="DH299" s="78"/>
      <c r="DI299" s="78"/>
      <c r="DJ299" s="78"/>
      <c r="DK299" s="78"/>
      <c r="DL299" s="78"/>
      <c r="DM299" s="78"/>
      <c r="DN299" s="78"/>
      <c r="DO299" s="78"/>
      <c r="DP299" s="78"/>
      <c r="DQ299" s="78"/>
      <c r="DR299" s="78"/>
      <c r="DS299" s="78"/>
      <c r="DT299" s="78"/>
      <c r="DU299" s="78"/>
      <c r="DV299" s="78"/>
      <c r="DW299" s="78"/>
      <c r="DX299" s="78"/>
      <c r="DY299" s="78"/>
      <c r="DZ299" s="78"/>
      <c r="EA299" s="78"/>
      <c r="EB299" s="78"/>
      <c r="EC299" s="78"/>
      <c r="ED299" s="78"/>
      <c r="EE299" s="78"/>
      <c r="EF299" s="78"/>
      <c r="EG299" s="78"/>
      <c r="EH299" s="78"/>
      <c r="EI299" s="78"/>
      <c r="EJ299" s="78"/>
    </row>
    <row r="300" spans="1:140" x14ac:dyDescent="0.25">
      <c r="A300" s="72"/>
      <c r="B300" s="89">
        <v>297</v>
      </c>
      <c r="C300" s="90" t="s">
        <v>404</v>
      </c>
      <c r="D300" s="90" t="s">
        <v>656</v>
      </c>
      <c r="E300" s="91">
        <v>0</v>
      </c>
      <c r="F300" s="91">
        <v>0.7</v>
      </c>
      <c r="G300" s="91">
        <v>0</v>
      </c>
      <c r="H300" s="92">
        <v>0</v>
      </c>
      <c r="I300" s="92">
        <v>0</v>
      </c>
      <c r="J300" s="92">
        <v>0</v>
      </c>
      <c r="K300" s="93">
        <v>0</v>
      </c>
      <c r="L300" s="92">
        <f t="shared" si="251"/>
        <v>0</v>
      </c>
      <c r="M300" s="92">
        <f t="shared" si="252"/>
        <v>0</v>
      </c>
      <c r="N300" s="92">
        <v>0.7</v>
      </c>
      <c r="O300" s="92">
        <v>0</v>
      </c>
      <c r="P300" s="92">
        <v>0</v>
      </c>
      <c r="Q300" s="92">
        <v>0</v>
      </c>
      <c r="R300" s="92">
        <v>0</v>
      </c>
      <c r="S300" s="92">
        <v>184</v>
      </c>
      <c r="T300" s="92">
        <v>0</v>
      </c>
      <c r="U300" s="92">
        <v>0</v>
      </c>
      <c r="V300" s="92">
        <v>4.3</v>
      </c>
      <c r="W300" s="92">
        <v>29</v>
      </c>
      <c r="X300" s="92">
        <v>0</v>
      </c>
      <c r="Y300" s="92">
        <v>2</v>
      </c>
      <c r="Z300" s="92">
        <v>0</v>
      </c>
      <c r="AA300" s="92">
        <v>0</v>
      </c>
      <c r="AB300" s="92">
        <v>0</v>
      </c>
      <c r="AC300" s="92">
        <v>0</v>
      </c>
      <c r="AD300" s="92">
        <v>0</v>
      </c>
      <c r="AE300" s="93">
        <v>18.899999999999999</v>
      </c>
      <c r="AF300" s="92">
        <f t="shared" si="218"/>
        <v>0</v>
      </c>
      <c r="AG300" s="92">
        <f t="shared" si="253"/>
        <v>0</v>
      </c>
      <c r="AH300" s="92">
        <f t="shared" si="254"/>
        <v>18.899999999999999</v>
      </c>
      <c r="AI300" s="93">
        <v>0.7</v>
      </c>
      <c r="AJ300" s="92">
        <f t="shared" si="255"/>
        <v>0</v>
      </c>
      <c r="AK300" s="92">
        <f t="shared" si="256"/>
        <v>0.38500000000000001</v>
      </c>
      <c r="AL300" s="92">
        <f t="shared" si="257"/>
        <v>0.315</v>
      </c>
      <c r="AM300" s="93">
        <v>1.3</v>
      </c>
      <c r="AN300" s="92">
        <f t="shared" si="224"/>
        <v>0</v>
      </c>
      <c r="AO300" s="92">
        <f t="shared" si="225"/>
        <v>0.71500000000000008</v>
      </c>
      <c r="AP300" s="92">
        <f t="shared" si="226"/>
        <v>0.58500000000000008</v>
      </c>
      <c r="AQ300" s="93">
        <v>0</v>
      </c>
      <c r="AR300" s="92">
        <f t="shared" si="227"/>
        <v>0</v>
      </c>
      <c r="AS300" s="92">
        <f t="shared" si="228"/>
        <v>0</v>
      </c>
      <c r="AT300" s="92">
        <f t="shared" si="229"/>
        <v>0</v>
      </c>
      <c r="AU300" s="92">
        <v>0</v>
      </c>
      <c r="AV300" s="92">
        <v>0</v>
      </c>
      <c r="AW300" s="92">
        <v>0</v>
      </c>
      <c r="AX300" s="93">
        <v>0</v>
      </c>
      <c r="AY300" s="92">
        <f t="shared" si="230"/>
        <v>0</v>
      </c>
      <c r="AZ300" s="92">
        <f t="shared" si="231"/>
        <v>0</v>
      </c>
      <c r="BA300" s="92">
        <f t="shared" si="232"/>
        <v>0</v>
      </c>
      <c r="BB300" s="92">
        <v>0</v>
      </c>
      <c r="BC300" s="74">
        <f t="shared" si="239"/>
        <v>0</v>
      </c>
      <c r="BD300" s="74">
        <f t="shared" si="240"/>
        <v>0</v>
      </c>
      <c r="BE300" s="74">
        <f t="shared" si="241"/>
        <v>0</v>
      </c>
      <c r="BF300" s="93">
        <v>2.7</v>
      </c>
      <c r="BG300" s="92">
        <f t="shared" si="258"/>
        <v>0</v>
      </c>
      <c r="BH300" s="92">
        <f t="shared" si="259"/>
        <v>1.4850000000000003</v>
      </c>
      <c r="BI300" s="92">
        <f t="shared" si="260"/>
        <v>1.2150000000000001</v>
      </c>
      <c r="BJ300" s="93">
        <v>2.2043010752688175</v>
      </c>
      <c r="BK300" s="92">
        <f t="shared" si="236"/>
        <v>0</v>
      </c>
      <c r="BL300" s="92">
        <f t="shared" si="237"/>
        <v>1.2123655913978497</v>
      </c>
      <c r="BM300" s="92">
        <f t="shared" si="238"/>
        <v>0.99193548387096786</v>
      </c>
      <c r="BN300" s="74">
        <f t="shared" si="242"/>
        <v>0</v>
      </c>
      <c r="BO300" s="74">
        <f t="shared" si="243"/>
        <v>223.09736559139787</v>
      </c>
      <c r="BP300" s="74">
        <f t="shared" si="244"/>
        <v>23.406935483870967</v>
      </c>
      <c r="BQ300" s="92">
        <f t="shared" si="245"/>
        <v>246.50430107526884</v>
      </c>
      <c r="BR300" s="94"/>
      <c r="BS300" s="92">
        <f t="shared" si="246"/>
        <v>246.50430107526881</v>
      </c>
      <c r="BT300" s="92">
        <f t="shared" si="247"/>
        <v>0</v>
      </c>
      <c r="BU300" s="92"/>
      <c r="BV300" s="95">
        <f t="shared" si="248"/>
        <v>0</v>
      </c>
      <c r="BW300" s="95">
        <f t="shared" si="249"/>
        <v>0.90504451491609561</v>
      </c>
      <c r="BX300" s="95">
        <f t="shared" si="250"/>
        <v>9.495548508390439E-2</v>
      </c>
      <c r="BY300" s="78"/>
      <c r="BZ300" s="78"/>
      <c r="CA300" s="78"/>
      <c r="CB300" s="78"/>
      <c r="CC300" s="78"/>
      <c r="CD300" s="78"/>
      <c r="CE300" s="78"/>
      <c r="CF300" s="78"/>
      <c r="CG300" s="78"/>
      <c r="CH300" s="78"/>
      <c r="CI300" s="78"/>
      <c r="CJ300" s="78"/>
      <c r="CK300" s="78"/>
      <c r="CL300" s="78"/>
      <c r="CM300" s="78"/>
      <c r="CN300" s="78"/>
      <c r="CO300" s="78"/>
      <c r="CP300" s="78"/>
      <c r="CQ300" s="78"/>
      <c r="CR300" s="78"/>
      <c r="CS300" s="78"/>
      <c r="CT300" s="78"/>
      <c r="CU300" s="78"/>
      <c r="CV300" s="78"/>
      <c r="CW300" s="78"/>
      <c r="CX300" s="78"/>
      <c r="CY300" s="78"/>
      <c r="CZ300" s="78"/>
      <c r="DA300" s="78"/>
      <c r="DB300" s="78"/>
      <c r="DC300" s="78"/>
      <c r="DD300" s="78"/>
      <c r="DE300" s="78"/>
      <c r="DF300" s="78"/>
      <c r="DG300" s="78"/>
      <c r="DH300" s="78"/>
      <c r="DI300" s="78"/>
      <c r="DJ300" s="78"/>
      <c r="DK300" s="78"/>
      <c r="DL300" s="78"/>
      <c r="DM300" s="78"/>
      <c r="DN300" s="78"/>
      <c r="DO300" s="78"/>
      <c r="DP300" s="78"/>
      <c r="DQ300" s="78"/>
      <c r="DR300" s="78"/>
      <c r="DS300" s="78"/>
      <c r="DT300" s="78"/>
      <c r="DU300" s="78"/>
      <c r="DV300" s="78"/>
      <c r="DW300" s="78"/>
      <c r="DX300" s="78"/>
      <c r="DY300" s="78"/>
      <c r="DZ300" s="78"/>
      <c r="EA300" s="78"/>
      <c r="EB300" s="78"/>
      <c r="EC300" s="78"/>
      <c r="ED300" s="78"/>
      <c r="EE300" s="78"/>
      <c r="EF300" s="78"/>
      <c r="EG300" s="78"/>
      <c r="EH300" s="78"/>
      <c r="EI300" s="78"/>
      <c r="EJ300" s="78"/>
    </row>
    <row r="301" spans="1:140" x14ac:dyDescent="0.25">
      <c r="A301" s="108" t="s">
        <v>582</v>
      </c>
      <c r="B301" s="120">
        <v>298</v>
      </c>
      <c r="C301" s="81" t="s">
        <v>585</v>
      </c>
      <c r="D301" s="81" t="s">
        <v>321</v>
      </c>
      <c r="E301" s="82">
        <v>0</v>
      </c>
      <c r="F301" s="82">
        <v>0</v>
      </c>
      <c r="G301" s="82">
        <v>0</v>
      </c>
      <c r="H301" s="83">
        <v>0</v>
      </c>
      <c r="I301" s="83">
        <v>0</v>
      </c>
      <c r="J301" s="83">
        <v>0</v>
      </c>
      <c r="K301" s="84">
        <v>0</v>
      </c>
      <c r="L301" s="83">
        <f t="shared" si="251"/>
        <v>0</v>
      </c>
      <c r="M301" s="83">
        <f t="shared" si="252"/>
        <v>0</v>
      </c>
      <c r="N301" s="83">
        <v>0</v>
      </c>
      <c r="O301" s="83">
        <v>0</v>
      </c>
      <c r="P301" s="83">
        <v>0</v>
      </c>
      <c r="Q301" s="83">
        <v>0</v>
      </c>
      <c r="R301" s="83">
        <v>0</v>
      </c>
      <c r="S301" s="83">
        <v>0</v>
      </c>
      <c r="T301" s="83">
        <v>0</v>
      </c>
      <c r="U301" s="83">
        <v>0</v>
      </c>
      <c r="V301" s="83">
        <v>0</v>
      </c>
      <c r="W301" s="83">
        <v>0</v>
      </c>
      <c r="X301" s="83">
        <v>0</v>
      </c>
      <c r="Y301" s="83">
        <v>0</v>
      </c>
      <c r="Z301" s="83">
        <v>0</v>
      </c>
      <c r="AA301" s="83">
        <v>0</v>
      </c>
      <c r="AB301" s="83">
        <v>0</v>
      </c>
      <c r="AC301" s="83">
        <v>0</v>
      </c>
      <c r="AD301" s="83">
        <v>0</v>
      </c>
      <c r="AE301" s="84">
        <v>0</v>
      </c>
      <c r="AF301" s="83">
        <f t="shared" si="218"/>
        <v>0</v>
      </c>
      <c r="AG301" s="83">
        <f t="shared" si="253"/>
        <v>0</v>
      </c>
      <c r="AH301" s="83">
        <f t="shared" si="254"/>
        <v>0</v>
      </c>
      <c r="AI301" s="84">
        <v>0</v>
      </c>
      <c r="AJ301" s="83">
        <f t="shared" si="255"/>
        <v>0</v>
      </c>
      <c r="AK301" s="83">
        <f t="shared" si="256"/>
        <v>0</v>
      </c>
      <c r="AL301" s="83">
        <f t="shared" si="257"/>
        <v>0</v>
      </c>
      <c r="AM301" s="84">
        <v>0</v>
      </c>
      <c r="AN301" s="83">
        <f t="shared" si="224"/>
        <v>0</v>
      </c>
      <c r="AO301" s="83">
        <f t="shared" si="225"/>
        <v>0</v>
      </c>
      <c r="AP301" s="83">
        <f t="shared" si="226"/>
        <v>0</v>
      </c>
      <c r="AQ301" s="84">
        <v>0</v>
      </c>
      <c r="AR301" s="83">
        <f t="shared" si="227"/>
        <v>0</v>
      </c>
      <c r="AS301" s="83">
        <f t="shared" si="228"/>
        <v>0</v>
      </c>
      <c r="AT301" s="83">
        <f t="shared" si="229"/>
        <v>0</v>
      </c>
      <c r="AU301" s="83">
        <v>0</v>
      </c>
      <c r="AV301" s="83">
        <v>0</v>
      </c>
      <c r="AW301" s="83">
        <v>0</v>
      </c>
      <c r="AX301" s="84">
        <v>0</v>
      </c>
      <c r="AY301" s="83">
        <f t="shared" si="230"/>
        <v>0</v>
      </c>
      <c r="AZ301" s="83">
        <f t="shared" si="231"/>
        <v>0</v>
      </c>
      <c r="BA301" s="83">
        <f t="shared" si="232"/>
        <v>0</v>
      </c>
      <c r="BB301" s="83">
        <v>0</v>
      </c>
      <c r="BC301" s="83">
        <f t="shared" si="239"/>
        <v>0</v>
      </c>
      <c r="BD301" s="83">
        <f t="shared" si="240"/>
        <v>0</v>
      </c>
      <c r="BE301" s="83">
        <f t="shared" si="241"/>
        <v>0</v>
      </c>
      <c r="BF301" s="84">
        <v>0</v>
      </c>
      <c r="BG301" s="83">
        <f t="shared" si="258"/>
        <v>0</v>
      </c>
      <c r="BH301" s="83">
        <f t="shared" si="259"/>
        <v>0</v>
      </c>
      <c r="BI301" s="83">
        <f t="shared" si="260"/>
        <v>0</v>
      </c>
      <c r="BJ301" s="84">
        <v>0</v>
      </c>
      <c r="BK301" s="83">
        <f t="shared" si="236"/>
        <v>0</v>
      </c>
      <c r="BL301" s="83">
        <f t="shared" si="237"/>
        <v>0</v>
      </c>
      <c r="BM301" s="83">
        <f t="shared" si="238"/>
        <v>0</v>
      </c>
      <c r="BN301" s="83">
        <f t="shared" si="242"/>
        <v>0</v>
      </c>
      <c r="BO301" s="83">
        <f t="shared" si="243"/>
        <v>0</v>
      </c>
      <c r="BP301" s="83">
        <f t="shared" si="244"/>
        <v>0</v>
      </c>
      <c r="BQ301" s="83">
        <f t="shared" si="245"/>
        <v>0</v>
      </c>
      <c r="BR301" s="85"/>
      <c r="BS301" s="83">
        <f t="shared" si="246"/>
        <v>0</v>
      </c>
      <c r="BT301" s="83">
        <f t="shared" si="247"/>
        <v>0</v>
      </c>
      <c r="BU301" s="83"/>
      <c r="BV301" s="86">
        <f t="shared" si="248"/>
        <v>0</v>
      </c>
      <c r="BW301" s="86">
        <f t="shared" si="249"/>
        <v>0</v>
      </c>
      <c r="BX301" s="86">
        <f t="shared" si="250"/>
        <v>0</v>
      </c>
      <c r="BY301" s="78"/>
      <c r="BZ301" s="78"/>
      <c r="CA301" s="78"/>
      <c r="CB301" s="78"/>
      <c r="CC301" s="78"/>
      <c r="CD301" s="78"/>
      <c r="CE301" s="78"/>
      <c r="CF301" s="78"/>
      <c r="CG301" s="78"/>
      <c r="CH301" s="78"/>
      <c r="CI301" s="78"/>
      <c r="CJ301" s="78"/>
      <c r="CK301" s="78"/>
      <c r="CL301" s="78"/>
      <c r="CM301" s="78"/>
      <c r="CN301" s="78"/>
      <c r="CO301" s="78"/>
      <c r="CP301" s="78"/>
      <c r="CQ301" s="78"/>
      <c r="CR301" s="78"/>
      <c r="CS301" s="78"/>
      <c r="CT301" s="78"/>
      <c r="CU301" s="78"/>
      <c r="CV301" s="78"/>
      <c r="CW301" s="78"/>
      <c r="CX301" s="78"/>
      <c r="CY301" s="78"/>
      <c r="CZ301" s="78"/>
      <c r="DA301" s="78"/>
      <c r="DB301" s="78"/>
      <c r="DC301" s="78"/>
      <c r="DD301" s="78"/>
      <c r="DE301" s="78"/>
      <c r="DF301" s="78"/>
      <c r="DG301" s="78"/>
      <c r="DH301" s="78"/>
      <c r="DI301" s="78"/>
      <c r="DJ301" s="78"/>
      <c r="DK301" s="78"/>
      <c r="DL301" s="78"/>
      <c r="DM301" s="78"/>
      <c r="DN301" s="78"/>
      <c r="DO301" s="78"/>
      <c r="DP301" s="78"/>
      <c r="DQ301" s="78"/>
      <c r="DR301" s="78"/>
      <c r="DS301" s="78"/>
      <c r="DT301" s="78"/>
      <c r="DU301" s="78"/>
      <c r="DV301" s="78"/>
      <c r="DW301" s="78"/>
      <c r="DX301" s="78"/>
      <c r="DY301" s="78"/>
      <c r="DZ301" s="78"/>
      <c r="EA301" s="78"/>
      <c r="EB301" s="78"/>
      <c r="EC301" s="78"/>
      <c r="ED301" s="78"/>
      <c r="EE301" s="78"/>
      <c r="EF301" s="78"/>
      <c r="EG301" s="78"/>
      <c r="EH301" s="78"/>
      <c r="EI301" s="78"/>
      <c r="EJ301" s="78"/>
    </row>
    <row r="302" spans="1:140" x14ac:dyDescent="0.25">
      <c r="A302" s="72"/>
      <c r="B302" s="89">
        <v>299</v>
      </c>
      <c r="C302" s="90" t="s">
        <v>657</v>
      </c>
      <c r="D302" s="90" t="s">
        <v>140</v>
      </c>
      <c r="E302" s="91">
        <v>0</v>
      </c>
      <c r="F302" s="91">
        <v>2.1</v>
      </c>
      <c r="G302" s="91">
        <v>0</v>
      </c>
      <c r="H302" s="92">
        <v>0</v>
      </c>
      <c r="I302" s="92">
        <v>0</v>
      </c>
      <c r="J302" s="92">
        <v>6.4</v>
      </c>
      <c r="K302" s="93">
        <v>0</v>
      </c>
      <c r="L302" s="92">
        <f t="shared" si="251"/>
        <v>0</v>
      </c>
      <c r="M302" s="92">
        <f t="shared" si="252"/>
        <v>0</v>
      </c>
      <c r="N302" s="92">
        <v>0</v>
      </c>
      <c r="O302" s="92">
        <v>0</v>
      </c>
      <c r="P302" s="92">
        <v>0</v>
      </c>
      <c r="Q302" s="92">
        <v>60.4</v>
      </c>
      <c r="R302" s="92">
        <v>68</v>
      </c>
      <c r="S302" s="92">
        <v>0</v>
      </c>
      <c r="T302" s="92">
        <v>0</v>
      </c>
      <c r="U302" s="130">
        <v>0</v>
      </c>
      <c r="V302" s="92">
        <v>0</v>
      </c>
      <c r="W302" s="92">
        <v>77</v>
      </c>
      <c r="X302" s="92">
        <v>20.800000000000004</v>
      </c>
      <c r="Y302" s="92">
        <v>0</v>
      </c>
      <c r="Z302" s="92">
        <v>0</v>
      </c>
      <c r="AA302" s="130">
        <v>2.5999999999999996</v>
      </c>
      <c r="AB302" s="92">
        <v>0</v>
      </c>
      <c r="AC302" s="92">
        <v>73</v>
      </c>
      <c r="AD302" s="92">
        <v>0</v>
      </c>
      <c r="AE302" s="93">
        <v>34</v>
      </c>
      <c r="AF302" s="92">
        <f t="shared" ref="AF302:AF365" si="261">0*AE302</f>
        <v>0</v>
      </c>
      <c r="AG302" s="92">
        <f t="shared" si="253"/>
        <v>0</v>
      </c>
      <c r="AH302" s="92">
        <f t="shared" si="254"/>
        <v>34</v>
      </c>
      <c r="AI302" s="93">
        <v>0</v>
      </c>
      <c r="AJ302" s="92">
        <f t="shared" si="255"/>
        <v>0</v>
      </c>
      <c r="AK302" s="92">
        <f t="shared" si="256"/>
        <v>0</v>
      </c>
      <c r="AL302" s="92">
        <f t="shared" si="257"/>
        <v>0</v>
      </c>
      <c r="AM302" s="93">
        <v>0</v>
      </c>
      <c r="AN302" s="92">
        <f t="shared" ref="AN302:AN365" si="262">0*AM302</f>
        <v>0</v>
      </c>
      <c r="AO302" s="92">
        <f t="shared" ref="AO302:AO365" si="263">0.55*AM302</f>
        <v>0</v>
      </c>
      <c r="AP302" s="92">
        <f t="shared" ref="AP302:AP365" si="264">0.45*AM302</f>
        <v>0</v>
      </c>
      <c r="AQ302" s="93">
        <v>0</v>
      </c>
      <c r="AR302" s="92">
        <f t="shared" ref="AR302:AR365" si="265">0.5*AQ302</f>
        <v>0</v>
      </c>
      <c r="AS302" s="92">
        <f t="shared" ref="AS302:AS365" si="266">0.25*AQ302</f>
        <v>0</v>
      </c>
      <c r="AT302" s="92">
        <f t="shared" ref="AT302:AT365" si="267">0.25*AQ302</f>
        <v>0</v>
      </c>
      <c r="AU302" s="92">
        <v>0</v>
      </c>
      <c r="AV302" s="92">
        <v>0</v>
      </c>
      <c r="AW302" s="92">
        <v>0</v>
      </c>
      <c r="AX302" s="93">
        <v>0</v>
      </c>
      <c r="AY302" s="92">
        <f t="shared" ref="AY302:AY365" si="268">0*AX302</f>
        <v>0</v>
      </c>
      <c r="AZ302" s="92">
        <f t="shared" ref="AZ302:AZ365" si="269">0.55*AX302</f>
        <v>0</v>
      </c>
      <c r="BA302" s="92">
        <f t="shared" ref="BA302:BA365" si="270">0.45*AX302</f>
        <v>0</v>
      </c>
      <c r="BB302" s="92">
        <v>0</v>
      </c>
      <c r="BC302" s="74">
        <f t="shared" si="239"/>
        <v>0</v>
      </c>
      <c r="BD302" s="74">
        <f t="shared" si="240"/>
        <v>0</v>
      </c>
      <c r="BE302" s="74">
        <f t="shared" si="241"/>
        <v>0</v>
      </c>
      <c r="BF302" s="93">
        <v>8</v>
      </c>
      <c r="BG302" s="92">
        <f t="shared" si="258"/>
        <v>0</v>
      </c>
      <c r="BH302" s="92">
        <f t="shared" si="259"/>
        <v>4.4000000000000004</v>
      </c>
      <c r="BI302" s="92">
        <f t="shared" si="260"/>
        <v>3.6</v>
      </c>
      <c r="BJ302" s="93">
        <v>2.3061070971014148</v>
      </c>
      <c r="BK302" s="92">
        <f t="shared" ref="BK302:BK365" si="271">0*BJ302</f>
        <v>0</v>
      </c>
      <c r="BL302" s="92">
        <f t="shared" ref="BL302:BL365" si="272">0.55*BJ302</f>
        <v>1.2683589034057783</v>
      </c>
      <c r="BM302" s="92">
        <f t="shared" ref="BM302:BM365" si="273">0.45*BJ302</f>
        <v>1.0377481936956368</v>
      </c>
      <c r="BN302" s="74">
        <f t="shared" si="242"/>
        <v>0</v>
      </c>
      <c r="BO302" s="74">
        <f t="shared" si="243"/>
        <v>234.4683589034058</v>
      </c>
      <c r="BP302" s="74">
        <f t="shared" si="244"/>
        <v>120.13774819369563</v>
      </c>
      <c r="BQ302" s="92">
        <f t="shared" si="245"/>
        <v>354.60610709710141</v>
      </c>
      <c r="BR302" s="94"/>
      <c r="BS302" s="92">
        <f t="shared" si="246"/>
        <v>354.60610709710141</v>
      </c>
      <c r="BT302" s="92">
        <f t="shared" si="247"/>
        <v>0</v>
      </c>
      <c r="BU302" s="92"/>
      <c r="BV302" s="95">
        <f t="shared" si="248"/>
        <v>0</v>
      </c>
      <c r="BW302" s="95">
        <f t="shared" si="249"/>
        <v>0.66120789859719353</v>
      </c>
      <c r="BX302" s="95">
        <f t="shared" si="250"/>
        <v>0.33879210140280647</v>
      </c>
      <c r="BY302" s="78"/>
      <c r="BZ302" s="78"/>
      <c r="CA302" s="78"/>
      <c r="CB302" s="78"/>
      <c r="CC302" s="78"/>
      <c r="CD302" s="78"/>
      <c r="CE302" s="78"/>
      <c r="CF302" s="78"/>
      <c r="CG302" s="78"/>
      <c r="CH302" s="78"/>
      <c r="CI302" s="78"/>
      <c r="CJ302" s="78"/>
      <c r="CK302" s="78"/>
      <c r="CL302" s="78"/>
      <c r="CM302" s="78"/>
      <c r="CN302" s="78"/>
      <c r="CO302" s="78"/>
      <c r="CP302" s="78"/>
      <c r="CQ302" s="78"/>
      <c r="CR302" s="78"/>
      <c r="CS302" s="78"/>
      <c r="CT302" s="78"/>
      <c r="CU302" s="78"/>
      <c r="CV302" s="78"/>
      <c r="CW302" s="78"/>
      <c r="CX302" s="78"/>
      <c r="CY302" s="78"/>
      <c r="CZ302" s="78"/>
      <c r="DA302" s="78"/>
      <c r="DB302" s="78"/>
      <c r="DC302" s="78"/>
      <c r="DD302" s="78"/>
      <c r="DE302" s="78"/>
      <c r="DF302" s="78"/>
      <c r="DG302" s="78"/>
      <c r="DH302" s="78"/>
      <c r="DI302" s="78"/>
      <c r="DJ302" s="78"/>
      <c r="DK302" s="78"/>
      <c r="DL302" s="78"/>
      <c r="DM302" s="78"/>
      <c r="DN302" s="78"/>
      <c r="DO302" s="78"/>
      <c r="DP302" s="78"/>
      <c r="DQ302" s="78"/>
      <c r="DR302" s="78"/>
      <c r="DS302" s="78"/>
      <c r="DT302" s="78"/>
      <c r="DU302" s="78"/>
      <c r="DV302" s="78"/>
      <c r="DW302" s="78"/>
      <c r="DX302" s="78"/>
      <c r="DY302" s="78"/>
      <c r="DZ302" s="78"/>
      <c r="EA302" s="78"/>
      <c r="EB302" s="78"/>
      <c r="EC302" s="78"/>
      <c r="ED302" s="78"/>
      <c r="EE302" s="78"/>
      <c r="EF302" s="78"/>
      <c r="EG302" s="78"/>
      <c r="EH302" s="78"/>
      <c r="EI302" s="78"/>
      <c r="EJ302" s="78"/>
    </row>
    <row r="303" spans="1:140" x14ac:dyDescent="0.25">
      <c r="A303" s="72"/>
      <c r="B303" s="119">
        <v>300</v>
      </c>
      <c r="C303" s="88" t="s">
        <v>658</v>
      </c>
      <c r="D303" s="88" t="s">
        <v>210</v>
      </c>
      <c r="E303" s="73">
        <v>0</v>
      </c>
      <c r="F303" s="73">
        <v>1.8</v>
      </c>
      <c r="G303" s="73">
        <v>0</v>
      </c>
      <c r="H303" s="74">
        <v>0</v>
      </c>
      <c r="I303" s="74">
        <v>0</v>
      </c>
      <c r="J303" s="74">
        <v>0</v>
      </c>
      <c r="K303" s="75">
        <v>0</v>
      </c>
      <c r="L303" s="74">
        <f t="shared" si="251"/>
        <v>0</v>
      </c>
      <c r="M303" s="74">
        <f t="shared" si="252"/>
        <v>0</v>
      </c>
      <c r="N303" s="74">
        <v>0</v>
      </c>
      <c r="O303" s="74">
        <v>0</v>
      </c>
      <c r="P303" s="74">
        <v>0</v>
      </c>
      <c r="Q303" s="74">
        <v>0</v>
      </c>
      <c r="R303" s="74">
        <v>0</v>
      </c>
      <c r="S303" s="74">
        <v>0</v>
      </c>
      <c r="T303" s="74">
        <v>0</v>
      </c>
      <c r="U303" s="129">
        <v>0</v>
      </c>
      <c r="V303" s="74">
        <v>0</v>
      </c>
      <c r="W303" s="74">
        <v>0</v>
      </c>
      <c r="X303" s="74">
        <v>0</v>
      </c>
      <c r="Y303" s="74">
        <v>0</v>
      </c>
      <c r="Z303" s="74">
        <v>0</v>
      </c>
      <c r="AA303" s="129">
        <v>0</v>
      </c>
      <c r="AB303" s="74">
        <v>54</v>
      </c>
      <c r="AC303" s="74">
        <v>0</v>
      </c>
      <c r="AD303" s="74">
        <v>0</v>
      </c>
      <c r="AE303" s="75">
        <v>5.3</v>
      </c>
      <c r="AF303" s="74">
        <f t="shared" si="261"/>
        <v>0</v>
      </c>
      <c r="AG303" s="74">
        <f t="shared" si="253"/>
        <v>0</v>
      </c>
      <c r="AH303" s="74">
        <f t="shared" si="254"/>
        <v>5.3</v>
      </c>
      <c r="AI303" s="75">
        <v>0</v>
      </c>
      <c r="AJ303" s="74">
        <f t="shared" si="255"/>
        <v>0</v>
      </c>
      <c r="AK303" s="74">
        <f t="shared" si="256"/>
        <v>0</v>
      </c>
      <c r="AL303" s="74">
        <f t="shared" si="257"/>
        <v>0</v>
      </c>
      <c r="AM303" s="75">
        <v>0</v>
      </c>
      <c r="AN303" s="74">
        <f t="shared" si="262"/>
        <v>0</v>
      </c>
      <c r="AO303" s="74">
        <f t="shared" si="263"/>
        <v>0</v>
      </c>
      <c r="AP303" s="74">
        <f t="shared" si="264"/>
        <v>0</v>
      </c>
      <c r="AQ303" s="75">
        <v>0</v>
      </c>
      <c r="AR303" s="74">
        <f t="shared" si="265"/>
        <v>0</v>
      </c>
      <c r="AS303" s="74">
        <f t="shared" si="266"/>
        <v>0</v>
      </c>
      <c r="AT303" s="74">
        <f t="shared" si="267"/>
        <v>0</v>
      </c>
      <c r="AU303" s="74">
        <v>0</v>
      </c>
      <c r="AV303" s="74">
        <v>0</v>
      </c>
      <c r="AW303" s="74">
        <v>0</v>
      </c>
      <c r="AX303" s="75">
        <v>0</v>
      </c>
      <c r="AY303" s="74">
        <f t="shared" si="268"/>
        <v>0</v>
      </c>
      <c r="AZ303" s="74">
        <f t="shared" si="269"/>
        <v>0</v>
      </c>
      <c r="BA303" s="74">
        <f t="shared" si="270"/>
        <v>0</v>
      </c>
      <c r="BB303" s="74">
        <v>0</v>
      </c>
      <c r="BC303" s="74">
        <f t="shared" si="239"/>
        <v>0</v>
      </c>
      <c r="BD303" s="74">
        <f t="shared" si="240"/>
        <v>0</v>
      </c>
      <c r="BE303" s="74">
        <f t="shared" si="241"/>
        <v>0</v>
      </c>
      <c r="BF303" s="75">
        <v>1.7</v>
      </c>
      <c r="BG303" s="74">
        <f t="shared" si="258"/>
        <v>0</v>
      </c>
      <c r="BH303" s="74">
        <f t="shared" si="259"/>
        <v>0.93500000000000005</v>
      </c>
      <c r="BI303" s="74">
        <f t="shared" si="260"/>
        <v>0.76500000000000001</v>
      </c>
      <c r="BJ303" s="75">
        <v>0</v>
      </c>
      <c r="BK303" s="74">
        <f t="shared" si="271"/>
        <v>0</v>
      </c>
      <c r="BL303" s="74">
        <f t="shared" si="272"/>
        <v>0</v>
      </c>
      <c r="BM303" s="74">
        <f t="shared" si="273"/>
        <v>0</v>
      </c>
      <c r="BN303" s="74">
        <f t="shared" si="242"/>
        <v>0</v>
      </c>
      <c r="BO303" s="74">
        <f t="shared" si="243"/>
        <v>54.935000000000002</v>
      </c>
      <c r="BP303" s="74">
        <f t="shared" si="244"/>
        <v>7.8649999999999993</v>
      </c>
      <c r="BQ303" s="74">
        <f t="shared" si="245"/>
        <v>62.800000000000004</v>
      </c>
      <c r="BS303" s="74">
        <f t="shared" si="246"/>
        <v>62.8</v>
      </c>
      <c r="BT303" s="74">
        <f t="shared" si="247"/>
        <v>0</v>
      </c>
      <c r="BU303" s="74"/>
      <c r="BV303" s="77">
        <f t="shared" si="248"/>
        <v>0</v>
      </c>
      <c r="BW303" s="77">
        <f t="shared" si="249"/>
        <v>0.87476114649681525</v>
      </c>
      <c r="BX303" s="77">
        <f t="shared" si="250"/>
        <v>0.1252388535031847</v>
      </c>
      <c r="BY303" s="78"/>
      <c r="BZ303" s="78"/>
      <c r="CA303" s="78"/>
      <c r="CB303" s="78"/>
      <c r="CC303" s="78"/>
      <c r="CD303" s="78"/>
      <c r="CE303" s="78"/>
      <c r="CF303" s="78"/>
      <c r="CG303" s="78"/>
      <c r="CH303" s="78"/>
      <c r="CI303" s="78"/>
      <c r="CJ303" s="78"/>
      <c r="CK303" s="78"/>
      <c r="CL303" s="78"/>
      <c r="CM303" s="78"/>
      <c r="CN303" s="78"/>
      <c r="CO303" s="78"/>
      <c r="CP303" s="78"/>
      <c r="CQ303" s="78"/>
      <c r="CR303" s="78"/>
      <c r="CS303" s="78"/>
      <c r="CT303" s="78"/>
      <c r="CU303" s="78"/>
      <c r="CV303" s="78"/>
      <c r="CW303" s="78"/>
      <c r="CX303" s="78"/>
      <c r="CY303" s="78"/>
      <c r="CZ303" s="78"/>
      <c r="DA303" s="78"/>
      <c r="DB303" s="78"/>
      <c r="DC303" s="78"/>
      <c r="DD303" s="78"/>
      <c r="DE303" s="78"/>
      <c r="DF303" s="78"/>
      <c r="DG303" s="78"/>
      <c r="DH303" s="78"/>
      <c r="DI303" s="78"/>
      <c r="DJ303" s="78"/>
      <c r="DK303" s="78"/>
      <c r="DL303" s="78"/>
      <c r="DM303" s="78"/>
      <c r="DN303" s="78"/>
      <c r="DO303" s="78"/>
      <c r="DP303" s="78"/>
      <c r="DQ303" s="78"/>
      <c r="DR303" s="78"/>
      <c r="DS303" s="78"/>
      <c r="DT303" s="78"/>
      <c r="DU303" s="78"/>
      <c r="DV303" s="78"/>
      <c r="DW303" s="78"/>
      <c r="DX303" s="78"/>
      <c r="DY303" s="78"/>
      <c r="DZ303" s="78"/>
      <c r="EA303" s="78"/>
      <c r="EB303" s="78"/>
      <c r="EC303" s="78"/>
      <c r="ED303" s="78"/>
      <c r="EE303" s="78"/>
      <c r="EF303" s="78"/>
      <c r="EG303" s="78"/>
      <c r="EH303" s="78"/>
      <c r="EI303" s="78"/>
      <c r="EJ303" s="78"/>
    </row>
    <row r="304" spans="1:140" x14ac:dyDescent="0.25">
      <c r="A304" s="87"/>
      <c r="B304" s="119">
        <v>301</v>
      </c>
      <c r="C304" s="88" t="s">
        <v>652</v>
      </c>
      <c r="D304" s="88" t="s">
        <v>211</v>
      </c>
      <c r="E304" s="73">
        <v>0</v>
      </c>
      <c r="F304" s="73">
        <v>0.04</v>
      </c>
      <c r="G304" s="73">
        <v>0</v>
      </c>
      <c r="H304" s="74">
        <v>0</v>
      </c>
      <c r="I304" s="74">
        <v>0</v>
      </c>
      <c r="J304" s="74">
        <v>0</v>
      </c>
      <c r="K304" s="75">
        <v>0</v>
      </c>
      <c r="L304" s="74">
        <f t="shared" si="251"/>
        <v>0</v>
      </c>
      <c r="M304" s="74">
        <f t="shared" si="252"/>
        <v>0</v>
      </c>
      <c r="N304" s="74">
        <v>0</v>
      </c>
      <c r="O304" s="74">
        <v>0</v>
      </c>
      <c r="P304" s="74">
        <v>0</v>
      </c>
      <c r="Q304" s="74">
        <v>0</v>
      </c>
      <c r="R304" s="74">
        <v>0</v>
      </c>
      <c r="S304" s="74">
        <v>0</v>
      </c>
      <c r="T304" s="74">
        <v>0</v>
      </c>
      <c r="U304" s="74">
        <v>0</v>
      </c>
      <c r="V304" s="74">
        <v>0</v>
      </c>
      <c r="W304" s="74">
        <v>2.4700000000000002</v>
      </c>
      <c r="X304" s="74">
        <v>0</v>
      </c>
      <c r="Y304" s="74">
        <v>0</v>
      </c>
      <c r="Z304" s="74">
        <v>0</v>
      </c>
      <c r="AA304" s="74">
        <v>0</v>
      </c>
      <c r="AB304" s="74">
        <v>0</v>
      </c>
      <c r="AC304" s="74">
        <v>0</v>
      </c>
      <c r="AD304" s="74">
        <v>0</v>
      </c>
      <c r="AE304" s="75">
        <v>0</v>
      </c>
      <c r="AF304" s="74">
        <f t="shared" si="261"/>
        <v>0</v>
      </c>
      <c r="AG304" s="74">
        <f t="shared" si="253"/>
        <v>0</v>
      </c>
      <c r="AH304" s="74">
        <f t="shared" si="254"/>
        <v>0</v>
      </c>
      <c r="AI304" s="75">
        <v>7.0000000000000007E-2</v>
      </c>
      <c r="AJ304" s="74">
        <f t="shared" si="255"/>
        <v>0</v>
      </c>
      <c r="AK304" s="74">
        <f t="shared" si="256"/>
        <v>3.8500000000000006E-2</v>
      </c>
      <c r="AL304" s="74">
        <f t="shared" si="257"/>
        <v>3.1500000000000007E-2</v>
      </c>
      <c r="AM304" s="75">
        <v>0.05</v>
      </c>
      <c r="AN304" s="74">
        <f t="shared" si="262"/>
        <v>0</v>
      </c>
      <c r="AO304" s="74">
        <f t="shared" si="263"/>
        <v>2.7500000000000004E-2</v>
      </c>
      <c r="AP304" s="74">
        <f t="shared" si="264"/>
        <v>2.2500000000000003E-2</v>
      </c>
      <c r="AQ304" s="75">
        <v>0</v>
      </c>
      <c r="AR304" s="74">
        <f t="shared" si="265"/>
        <v>0</v>
      </c>
      <c r="AS304" s="74">
        <f t="shared" si="266"/>
        <v>0</v>
      </c>
      <c r="AT304" s="74">
        <f t="shared" si="267"/>
        <v>0</v>
      </c>
      <c r="AU304" s="74">
        <v>0</v>
      </c>
      <c r="AV304" s="74">
        <v>0</v>
      </c>
      <c r="AW304" s="74">
        <v>0</v>
      </c>
      <c r="AX304" s="75">
        <v>0</v>
      </c>
      <c r="AY304" s="74">
        <f t="shared" si="268"/>
        <v>0</v>
      </c>
      <c r="AZ304" s="74">
        <f t="shared" si="269"/>
        <v>0</v>
      </c>
      <c r="BA304" s="74">
        <f t="shared" si="270"/>
        <v>0</v>
      </c>
      <c r="BB304" s="74">
        <v>0</v>
      </c>
      <c r="BC304" s="74">
        <f t="shared" si="239"/>
        <v>0</v>
      </c>
      <c r="BD304" s="74">
        <f t="shared" si="240"/>
        <v>0</v>
      </c>
      <c r="BE304" s="74">
        <f t="shared" si="241"/>
        <v>0</v>
      </c>
      <c r="BF304" s="75">
        <v>0.2</v>
      </c>
      <c r="BG304" s="74">
        <f t="shared" si="258"/>
        <v>0</v>
      </c>
      <c r="BH304" s="74">
        <f t="shared" si="259"/>
        <v>0.11000000000000001</v>
      </c>
      <c r="BI304" s="74">
        <f t="shared" si="260"/>
        <v>9.0000000000000011E-2</v>
      </c>
      <c r="BJ304" s="75">
        <v>0</v>
      </c>
      <c r="BK304" s="74">
        <f t="shared" si="271"/>
        <v>0</v>
      </c>
      <c r="BL304" s="74">
        <f t="shared" si="272"/>
        <v>0</v>
      </c>
      <c r="BM304" s="74">
        <f t="shared" si="273"/>
        <v>0</v>
      </c>
      <c r="BN304" s="74">
        <f t="shared" si="242"/>
        <v>0</v>
      </c>
      <c r="BO304" s="74">
        <f t="shared" si="243"/>
        <v>2.6459999999999999</v>
      </c>
      <c r="BP304" s="74">
        <f t="shared" si="244"/>
        <v>0.18400000000000002</v>
      </c>
      <c r="BQ304" s="74">
        <f t="shared" si="245"/>
        <v>2.83</v>
      </c>
      <c r="BS304" s="74">
        <f t="shared" si="246"/>
        <v>2.83</v>
      </c>
      <c r="BT304" s="74">
        <f t="shared" si="247"/>
        <v>0</v>
      </c>
      <c r="BU304" s="74"/>
      <c r="BV304" s="77">
        <f t="shared" si="248"/>
        <v>0</v>
      </c>
      <c r="BW304" s="77">
        <f t="shared" si="249"/>
        <v>0.93498233215547699</v>
      </c>
      <c r="BX304" s="77">
        <f t="shared" si="250"/>
        <v>6.5017667844522981E-2</v>
      </c>
      <c r="BY304" s="78"/>
      <c r="BZ304" s="78"/>
      <c r="CA304" s="78"/>
      <c r="CB304" s="78"/>
      <c r="CC304" s="78"/>
      <c r="CD304" s="78"/>
      <c r="CE304" s="78"/>
      <c r="CF304" s="78"/>
      <c r="CG304" s="78"/>
      <c r="CH304" s="78"/>
      <c r="CI304" s="78"/>
      <c r="CJ304" s="78"/>
      <c r="CK304" s="78"/>
      <c r="CL304" s="78"/>
      <c r="CM304" s="78"/>
      <c r="CN304" s="78"/>
      <c r="CO304" s="78"/>
      <c r="CP304" s="78"/>
      <c r="CQ304" s="78"/>
      <c r="CR304" s="78"/>
      <c r="CS304" s="78"/>
      <c r="CT304" s="78"/>
      <c r="CU304" s="78"/>
      <c r="CV304" s="78"/>
      <c r="CW304" s="78"/>
      <c r="CX304" s="78"/>
      <c r="CY304" s="78"/>
      <c r="CZ304" s="78"/>
      <c r="DA304" s="78"/>
      <c r="DB304" s="78"/>
      <c r="DC304" s="78"/>
      <c r="DD304" s="78"/>
      <c r="DE304" s="78"/>
      <c r="DF304" s="78"/>
      <c r="DG304" s="78"/>
      <c r="DH304" s="78"/>
      <c r="DI304" s="78"/>
      <c r="DJ304" s="78"/>
      <c r="DK304" s="78"/>
      <c r="DL304" s="78"/>
      <c r="DM304" s="78"/>
      <c r="DN304" s="78"/>
      <c r="DO304" s="78"/>
      <c r="DP304" s="78"/>
      <c r="DQ304" s="78"/>
      <c r="DR304" s="78"/>
      <c r="DS304" s="78"/>
      <c r="DT304" s="78"/>
      <c r="DU304" s="78"/>
      <c r="DV304" s="78"/>
      <c r="DW304" s="78"/>
      <c r="DX304" s="78"/>
      <c r="DY304" s="78"/>
      <c r="DZ304" s="78"/>
      <c r="EA304" s="78"/>
      <c r="EB304" s="78"/>
      <c r="EC304" s="78"/>
      <c r="ED304" s="78"/>
      <c r="EE304" s="78"/>
      <c r="EF304" s="78"/>
      <c r="EG304" s="78"/>
      <c r="EH304" s="78"/>
      <c r="EI304" s="78"/>
      <c r="EJ304" s="78"/>
    </row>
    <row r="305" spans="1:140" x14ac:dyDescent="0.25">
      <c r="A305" s="87"/>
      <c r="B305" s="119">
        <v>302</v>
      </c>
      <c r="C305" s="88" t="s">
        <v>388</v>
      </c>
      <c r="D305" s="88" t="s">
        <v>213</v>
      </c>
      <c r="E305" s="73">
        <v>0</v>
      </c>
      <c r="F305" s="73">
        <v>0.53</v>
      </c>
      <c r="G305" s="73">
        <v>0</v>
      </c>
      <c r="H305" s="74">
        <v>0</v>
      </c>
      <c r="I305" s="74">
        <v>0</v>
      </c>
      <c r="J305" s="74">
        <v>0</v>
      </c>
      <c r="K305" s="75">
        <v>0</v>
      </c>
      <c r="L305" s="74">
        <f t="shared" si="251"/>
        <v>0</v>
      </c>
      <c r="M305" s="74">
        <f t="shared" si="252"/>
        <v>0</v>
      </c>
      <c r="N305" s="74">
        <v>0</v>
      </c>
      <c r="O305" s="74">
        <v>0</v>
      </c>
      <c r="P305" s="74">
        <v>0</v>
      </c>
      <c r="Q305" s="74">
        <v>29</v>
      </c>
      <c r="R305" s="74">
        <v>0</v>
      </c>
      <c r="S305" s="74">
        <v>0</v>
      </c>
      <c r="T305" s="74">
        <v>0</v>
      </c>
      <c r="U305" s="74">
        <v>0</v>
      </c>
      <c r="V305" s="74">
        <v>0</v>
      </c>
      <c r="W305" s="74">
        <v>0</v>
      </c>
      <c r="X305" s="74">
        <v>0</v>
      </c>
      <c r="Y305" s="74">
        <v>0</v>
      </c>
      <c r="Z305" s="74">
        <v>0</v>
      </c>
      <c r="AA305" s="74">
        <v>0</v>
      </c>
      <c r="AB305" s="74">
        <v>0</v>
      </c>
      <c r="AC305" s="74">
        <v>0</v>
      </c>
      <c r="AD305" s="74">
        <v>0</v>
      </c>
      <c r="AE305" s="75">
        <v>5.78</v>
      </c>
      <c r="AF305" s="74">
        <f t="shared" si="261"/>
        <v>0</v>
      </c>
      <c r="AG305" s="74">
        <f t="shared" si="253"/>
        <v>0</v>
      </c>
      <c r="AH305" s="74">
        <f t="shared" si="254"/>
        <v>5.78</v>
      </c>
      <c r="AI305" s="75">
        <v>0</v>
      </c>
      <c r="AJ305" s="74">
        <f t="shared" si="255"/>
        <v>0</v>
      </c>
      <c r="AK305" s="74">
        <f t="shared" si="256"/>
        <v>0</v>
      </c>
      <c r="AL305" s="74">
        <f t="shared" si="257"/>
        <v>0</v>
      </c>
      <c r="AM305" s="75">
        <v>0</v>
      </c>
      <c r="AN305" s="74">
        <f t="shared" si="262"/>
        <v>0</v>
      </c>
      <c r="AO305" s="74">
        <f t="shared" si="263"/>
        <v>0</v>
      </c>
      <c r="AP305" s="74">
        <f t="shared" si="264"/>
        <v>0</v>
      </c>
      <c r="AQ305" s="75">
        <v>0</v>
      </c>
      <c r="AR305" s="74">
        <f t="shared" si="265"/>
        <v>0</v>
      </c>
      <c r="AS305" s="74">
        <f t="shared" si="266"/>
        <v>0</v>
      </c>
      <c r="AT305" s="74">
        <f t="shared" si="267"/>
        <v>0</v>
      </c>
      <c r="AU305" s="74">
        <v>0</v>
      </c>
      <c r="AV305" s="74">
        <v>0</v>
      </c>
      <c r="AW305" s="74">
        <v>0</v>
      </c>
      <c r="AX305" s="75">
        <v>0</v>
      </c>
      <c r="AY305" s="74">
        <f t="shared" si="268"/>
        <v>0</v>
      </c>
      <c r="AZ305" s="74">
        <f t="shared" si="269"/>
        <v>0</v>
      </c>
      <c r="BA305" s="74">
        <f t="shared" si="270"/>
        <v>0</v>
      </c>
      <c r="BB305" s="74">
        <v>0</v>
      </c>
      <c r="BC305" s="74">
        <f t="shared" si="239"/>
        <v>0</v>
      </c>
      <c r="BD305" s="74">
        <f t="shared" si="240"/>
        <v>0</v>
      </c>
      <c r="BE305" s="74">
        <f t="shared" si="241"/>
        <v>0</v>
      </c>
      <c r="BF305" s="75">
        <v>6.04</v>
      </c>
      <c r="BG305" s="74">
        <f t="shared" si="258"/>
        <v>0</v>
      </c>
      <c r="BH305" s="74">
        <f t="shared" si="259"/>
        <v>3.3220000000000005</v>
      </c>
      <c r="BI305" s="74">
        <f t="shared" si="260"/>
        <v>2.718</v>
      </c>
      <c r="BJ305" s="75">
        <v>0</v>
      </c>
      <c r="BK305" s="74">
        <f t="shared" si="271"/>
        <v>0</v>
      </c>
      <c r="BL305" s="74">
        <f t="shared" si="272"/>
        <v>0</v>
      </c>
      <c r="BM305" s="74">
        <f t="shared" si="273"/>
        <v>0</v>
      </c>
      <c r="BN305" s="74">
        <f t="shared" si="242"/>
        <v>0</v>
      </c>
      <c r="BO305" s="74">
        <f t="shared" si="243"/>
        <v>32.322000000000003</v>
      </c>
      <c r="BP305" s="74">
        <f t="shared" si="244"/>
        <v>9.0280000000000005</v>
      </c>
      <c r="BQ305" s="74">
        <f t="shared" si="245"/>
        <v>41.35</v>
      </c>
      <c r="BS305" s="74">
        <f t="shared" si="246"/>
        <v>41.35</v>
      </c>
      <c r="BT305" s="74">
        <f t="shared" si="247"/>
        <v>0</v>
      </c>
      <c r="BU305" s="74"/>
      <c r="BV305" s="77">
        <f t="shared" si="248"/>
        <v>0</v>
      </c>
      <c r="BW305" s="77">
        <f t="shared" si="249"/>
        <v>0.78166868198307138</v>
      </c>
      <c r="BX305" s="77">
        <f t="shared" si="250"/>
        <v>0.21833131801692865</v>
      </c>
      <c r="BY305" s="78"/>
      <c r="BZ305" s="78"/>
      <c r="CA305" s="78"/>
      <c r="CB305" s="78"/>
      <c r="CC305" s="78"/>
      <c r="CD305" s="78"/>
      <c r="CE305" s="78"/>
      <c r="CF305" s="78"/>
      <c r="CG305" s="78"/>
      <c r="CH305" s="78"/>
      <c r="CI305" s="78"/>
      <c r="CJ305" s="78"/>
      <c r="CK305" s="78"/>
      <c r="CL305" s="78"/>
      <c r="CM305" s="78"/>
      <c r="CN305" s="78"/>
      <c r="CO305" s="78"/>
      <c r="CP305" s="78"/>
      <c r="CQ305" s="78"/>
      <c r="CR305" s="78"/>
      <c r="CS305" s="78"/>
      <c r="CT305" s="78"/>
      <c r="CU305" s="78"/>
      <c r="CV305" s="78"/>
      <c r="CW305" s="78"/>
      <c r="CX305" s="78"/>
      <c r="CY305" s="78"/>
      <c r="CZ305" s="78"/>
      <c r="DA305" s="78"/>
      <c r="DB305" s="78"/>
      <c r="DC305" s="78"/>
      <c r="DD305" s="78"/>
      <c r="DE305" s="78"/>
      <c r="DF305" s="78"/>
      <c r="DG305" s="78"/>
      <c r="DH305" s="78"/>
      <c r="DI305" s="78"/>
      <c r="DJ305" s="78"/>
      <c r="DK305" s="78"/>
      <c r="DL305" s="78"/>
      <c r="DM305" s="78"/>
      <c r="DN305" s="78"/>
      <c r="DO305" s="78"/>
      <c r="DP305" s="78"/>
      <c r="DQ305" s="78"/>
      <c r="DR305" s="78"/>
      <c r="DS305" s="78"/>
      <c r="DT305" s="78"/>
      <c r="DU305" s="78"/>
      <c r="DV305" s="78"/>
      <c r="DW305" s="78"/>
      <c r="DX305" s="78"/>
      <c r="DY305" s="78"/>
      <c r="DZ305" s="78"/>
      <c r="EA305" s="78"/>
      <c r="EB305" s="78"/>
      <c r="EC305" s="78"/>
      <c r="ED305" s="78"/>
      <c r="EE305" s="78"/>
      <c r="EF305" s="78"/>
      <c r="EG305" s="78"/>
      <c r="EH305" s="78"/>
      <c r="EI305" s="78"/>
      <c r="EJ305" s="78"/>
    </row>
    <row r="306" spans="1:140" x14ac:dyDescent="0.25">
      <c r="A306" s="87"/>
      <c r="B306" s="119">
        <v>303</v>
      </c>
      <c r="C306" s="88" t="s">
        <v>659</v>
      </c>
      <c r="D306" s="88" t="s">
        <v>214</v>
      </c>
      <c r="E306" s="73">
        <v>0</v>
      </c>
      <c r="F306" s="73">
        <v>2.2000000000000002</v>
      </c>
      <c r="G306" s="73">
        <v>0</v>
      </c>
      <c r="H306" s="74">
        <v>0</v>
      </c>
      <c r="I306" s="74">
        <v>0</v>
      </c>
      <c r="J306" s="74">
        <v>0</v>
      </c>
      <c r="K306" s="75">
        <v>0</v>
      </c>
      <c r="L306" s="74">
        <f t="shared" si="251"/>
        <v>0</v>
      </c>
      <c r="M306" s="74">
        <f t="shared" si="252"/>
        <v>0</v>
      </c>
      <c r="N306" s="74">
        <v>7.6</v>
      </c>
      <c r="O306" s="74">
        <v>0</v>
      </c>
      <c r="P306" s="74">
        <v>0</v>
      </c>
      <c r="Q306" s="74">
        <v>85</v>
      </c>
      <c r="R306" s="74">
        <v>0</v>
      </c>
      <c r="S306" s="74">
        <v>0</v>
      </c>
      <c r="T306" s="74">
        <v>0</v>
      </c>
      <c r="U306" s="74">
        <v>0</v>
      </c>
      <c r="V306" s="74">
        <v>0</v>
      </c>
      <c r="W306" s="74">
        <v>0</v>
      </c>
      <c r="X306" s="74">
        <v>0</v>
      </c>
      <c r="Y306" s="74">
        <v>0</v>
      </c>
      <c r="Z306" s="74">
        <v>0</v>
      </c>
      <c r="AA306" s="74">
        <v>0</v>
      </c>
      <c r="AB306" s="74">
        <v>0</v>
      </c>
      <c r="AC306" s="74">
        <v>0</v>
      </c>
      <c r="AD306" s="74">
        <v>0</v>
      </c>
      <c r="AE306" s="75">
        <v>13.4</v>
      </c>
      <c r="AF306" s="74">
        <f t="shared" si="261"/>
        <v>0</v>
      </c>
      <c r="AG306" s="74">
        <f t="shared" si="253"/>
        <v>0</v>
      </c>
      <c r="AH306" s="74">
        <f t="shared" si="254"/>
        <v>13.4</v>
      </c>
      <c r="AI306" s="75">
        <v>0</v>
      </c>
      <c r="AJ306" s="74">
        <f t="shared" si="255"/>
        <v>0</v>
      </c>
      <c r="AK306" s="74">
        <f t="shared" si="256"/>
        <v>0</v>
      </c>
      <c r="AL306" s="74">
        <f t="shared" si="257"/>
        <v>0</v>
      </c>
      <c r="AM306" s="75">
        <v>0</v>
      </c>
      <c r="AN306" s="74">
        <f t="shared" si="262"/>
        <v>0</v>
      </c>
      <c r="AO306" s="74">
        <f t="shared" si="263"/>
        <v>0</v>
      </c>
      <c r="AP306" s="74">
        <f t="shared" si="264"/>
        <v>0</v>
      </c>
      <c r="AQ306" s="75">
        <v>0</v>
      </c>
      <c r="AR306" s="74">
        <f t="shared" si="265"/>
        <v>0</v>
      </c>
      <c r="AS306" s="74">
        <f t="shared" si="266"/>
        <v>0</v>
      </c>
      <c r="AT306" s="74">
        <f t="shared" si="267"/>
        <v>0</v>
      </c>
      <c r="AU306" s="74">
        <v>0</v>
      </c>
      <c r="AV306" s="74">
        <v>0</v>
      </c>
      <c r="AW306" s="74">
        <v>0</v>
      </c>
      <c r="AX306" s="75">
        <v>0</v>
      </c>
      <c r="AY306" s="74">
        <f t="shared" si="268"/>
        <v>0</v>
      </c>
      <c r="AZ306" s="74">
        <f t="shared" si="269"/>
        <v>0</v>
      </c>
      <c r="BA306" s="74">
        <f t="shared" si="270"/>
        <v>0</v>
      </c>
      <c r="BB306" s="74">
        <v>0</v>
      </c>
      <c r="BC306" s="74">
        <f t="shared" si="239"/>
        <v>0</v>
      </c>
      <c r="BD306" s="74">
        <f t="shared" si="240"/>
        <v>0</v>
      </c>
      <c r="BE306" s="74">
        <f t="shared" si="241"/>
        <v>0</v>
      </c>
      <c r="BF306" s="75">
        <v>1.48</v>
      </c>
      <c r="BG306" s="74">
        <f t="shared" si="258"/>
        <v>0</v>
      </c>
      <c r="BH306" s="74">
        <f t="shared" si="259"/>
        <v>0.81400000000000006</v>
      </c>
      <c r="BI306" s="74">
        <f t="shared" si="260"/>
        <v>0.66600000000000004</v>
      </c>
      <c r="BJ306" s="75">
        <v>0</v>
      </c>
      <c r="BK306" s="74">
        <f t="shared" si="271"/>
        <v>0</v>
      </c>
      <c r="BL306" s="74">
        <f t="shared" si="272"/>
        <v>0</v>
      </c>
      <c r="BM306" s="74">
        <f t="shared" si="273"/>
        <v>0</v>
      </c>
      <c r="BN306" s="74">
        <f t="shared" si="242"/>
        <v>0</v>
      </c>
      <c r="BO306" s="74">
        <f t="shared" si="243"/>
        <v>85.813999999999993</v>
      </c>
      <c r="BP306" s="74">
        <f t="shared" si="244"/>
        <v>23.866000000000003</v>
      </c>
      <c r="BQ306" s="74">
        <f t="shared" si="245"/>
        <v>109.67999999999999</v>
      </c>
      <c r="BS306" s="74">
        <f t="shared" si="246"/>
        <v>109.68</v>
      </c>
      <c r="BT306" s="74">
        <f t="shared" si="247"/>
        <v>0</v>
      </c>
      <c r="BU306" s="74"/>
      <c r="BV306" s="77">
        <f t="shared" si="248"/>
        <v>0</v>
      </c>
      <c r="BW306" s="77">
        <f t="shared" si="249"/>
        <v>0.78240335521517135</v>
      </c>
      <c r="BX306" s="77">
        <f t="shared" si="250"/>
        <v>0.21759664478482862</v>
      </c>
      <c r="BY306" s="78"/>
      <c r="BZ306" s="78"/>
      <c r="CA306" s="78"/>
      <c r="CB306" s="78"/>
      <c r="CC306" s="78"/>
      <c r="CD306" s="78"/>
      <c r="CE306" s="78"/>
      <c r="CF306" s="78"/>
      <c r="CG306" s="78"/>
      <c r="CH306" s="78"/>
      <c r="CI306" s="78"/>
      <c r="CJ306" s="78"/>
      <c r="CK306" s="78"/>
      <c r="CL306" s="78"/>
      <c r="CM306" s="78"/>
      <c r="CN306" s="78"/>
      <c r="CO306" s="78"/>
      <c r="CP306" s="78"/>
      <c r="CQ306" s="78"/>
      <c r="CR306" s="78"/>
      <c r="CS306" s="78"/>
      <c r="CT306" s="78"/>
      <c r="CU306" s="78"/>
      <c r="CV306" s="78"/>
      <c r="CW306" s="78"/>
      <c r="CX306" s="78"/>
      <c r="CY306" s="78"/>
      <c r="CZ306" s="78"/>
      <c r="DA306" s="78"/>
      <c r="DB306" s="78"/>
      <c r="DC306" s="78"/>
      <c r="DD306" s="78"/>
      <c r="DE306" s="78"/>
      <c r="DF306" s="78"/>
      <c r="DG306" s="78"/>
      <c r="DH306" s="78"/>
      <c r="DI306" s="78"/>
      <c r="DJ306" s="78"/>
      <c r="DK306" s="78"/>
      <c r="DL306" s="78"/>
      <c r="DM306" s="78"/>
      <c r="DN306" s="78"/>
      <c r="DO306" s="78"/>
      <c r="DP306" s="78"/>
      <c r="DQ306" s="78"/>
      <c r="DR306" s="78"/>
      <c r="DS306" s="78"/>
      <c r="DT306" s="78"/>
      <c r="DU306" s="78"/>
      <c r="DV306" s="78"/>
      <c r="DW306" s="78"/>
      <c r="DX306" s="78"/>
      <c r="DY306" s="78"/>
      <c r="DZ306" s="78"/>
      <c r="EA306" s="78"/>
      <c r="EB306" s="78"/>
      <c r="EC306" s="78"/>
      <c r="ED306" s="78"/>
      <c r="EE306" s="78"/>
      <c r="EF306" s="78"/>
      <c r="EG306" s="78"/>
      <c r="EH306" s="78"/>
      <c r="EI306" s="78"/>
      <c r="EJ306" s="78"/>
    </row>
    <row r="307" spans="1:140" x14ac:dyDescent="0.25">
      <c r="A307" s="87"/>
      <c r="B307" s="119">
        <v>304</v>
      </c>
      <c r="C307" s="88" t="s">
        <v>368</v>
      </c>
      <c r="D307" s="88" t="s">
        <v>507</v>
      </c>
      <c r="E307" s="73">
        <v>0</v>
      </c>
      <c r="F307" s="73">
        <v>0</v>
      </c>
      <c r="G307" s="73">
        <v>0</v>
      </c>
      <c r="H307" s="74">
        <v>0</v>
      </c>
      <c r="I307" s="74">
        <v>0</v>
      </c>
      <c r="J307" s="74">
        <v>0</v>
      </c>
      <c r="K307" s="75">
        <v>0</v>
      </c>
      <c r="L307" s="74">
        <f t="shared" si="251"/>
        <v>0</v>
      </c>
      <c r="M307" s="74">
        <f t="shared" si="252"/>
        <v>0</v>
      </c>
      <c r="N307" s="74">
        <v>0</v>
      </c>
      <c r="O307" s="74">
        <v>0</v>
      </c>
      <c r="P307" s="74">
        <v>0</v>
      </c>
      <c r="Q307" s="74">
        <v>0</v>
      </c>
      <c r="R307" s="74">
        <v>0</v>
      </c>
      <c r="S307" s="74">
        <v>0</v>
      </c>
      <c r="T307" s="74">
        <v>0</v>
      </c>
      <c r="U307" s="74">
        <v>0</v>
      </c>
      <c r="V307" s="74">
        <v>0</v>
      </c>
      <c r="W307" s="74">
        <v>0</v>
      </c>
      <c r="X307" s="74">
        <v>0</v>
      </c>
      <c r="Y307" s="74">
        <v>0</v>
      </c>
      <c r="Z307" s="74">
        <v>0</v>
      </c>
      <c r="AA307" s="74">
        <v>0</v>
      </c>
      <c r="AB307" s="74">
        <v>0</v>
      </c>
      <c r="AC307" s="74">
        <v>0</v>
      </c>
      <c r="AD307" s="74">
        <v>0</v>
      </c>
      <c r="AE307" s="75">
        <v>0</v>
      </c>
      <c r="AF307" s="74">
        <f t="shared" si="261"/>
        <v>0</v>
      </c>
      <c r="AG307" s="74">
        <f t="shared" si="253"/>
        <v>0</v>
      </c>
      <c r="AH307" s="74">
        <f t="shared" si="254"/>
        <v>0</v>
      </c>
      <c r="AI307" s="75">
        <v>0</v>
      </c>
      <c r="AJ307" s="74">
        <f t="shared" si="255"/>
        <v>0</v>
      </c>
      <c r="AK307" s="74">
        <f t="shared" si="256"/>
        <v>0</v>
      </c>
      <c r="AL307" s="74">
        <f t="shared" si="257"/>
        <v>0</v>
      </c>
      <c r="AM307" s="75">
        <v>0</v>
      </c>
      <c r="AN307" s="74">
        <f t="shared" si="262"/>
        <v>0</v>
      </c>
      <c r="AO307" s="74">
        <f t="shared" si="263"/>
        <v>0</v>
      </c>
      <c r="AP307" s="74">
        <f t="shared" si="264"/>
        <v>0</v>
      </c>
      <c r="AQ307" s="75">
        <v>37</v>
      </c>
      <c r="AR307" s="74">
        <f t="shared" si="265"/>
        <v>18.5</v>
      </c>
      <c r="AS307" s="74">
        <f t="shared" si="266"/>
        <v>9.25</v>
      </c>
      <c r="AT307" s="74">
        <f t="shared" si="267"/>
        <v>9.25</v>
      </c>
      <c r="AU307" s="74">
        <v>0</v>
      </c>
      <c r="AV307" s="74">
        <v>0</v>
      </c>
      <c r="AW307" s="74">
        <v>0</v>
      </c>
      <c r="AX307" s="75">
        <v>0</v>
      </c>
      <c r="AY307" s="74">
        <f t="shared" si="268"/>
        <v>0</v>
      </c>
      <c r="AZ307" s="74">
        <f t="shared" si="269"/>
        <v>0</v>
      </c>
      <c r="BA307" s="74">
        <f t="shared" si="270"/>
        <v>0</v>
      </c>
      <c r="BB307" s="74">
        <v>0</v>
      </c>
      <c r="BC307" s="74">
        <f t="shared" si="239"/>
        <v>0</v>
      </c>
      <c r="BD307" s="74">
        <f t="shared" si="240"/>
        <v>0</v>
      </c>
      <c r="BE307" s="74">
        <f t="shared" si="241"/>
        <v>0</v>
      </c>
      <c r="BF307" s="75">
        <v>0.01</v>
      </c>
      <c r="BG307" s="74">
        <f t="shared" si="258"/>
        <v>0</v>
      </c>
      <c r="BH307" s="74">
        <f t="shared" si="259"/>
        <v>5.5000000000000005E-3</v>
      </c>
      <c r="BI307" s="74">
        <f t="shared" si="260"/>
        <v>4.5000000000000005E-3</v>
      </c>
      <c r="BJ307" s="75">
        <v>0</v>
      </c>
      <c r="BK307" s="74">
        <f t="shared" si="271"/>
        <v>0</v>
      </c>
      <c r="BL307" s="74">
        <f t="shared" si="272"/>
        <v>0</v>
      </c>
      <c r="BM307" s="74">
        <f t="shared" si="273"/>
        <v>0</v>
      </c>
      <c r="BN307" s="74">
        <f t="shared" si="242"/>
        <v>18.5</v>
      </c>
      <c r="BO307" s="74">
        <f t="shared" si="243"/>
        <v>9.2554999999999996</v>
      </c>
      <c r="BP307" s="74">
        <f t="shared" si="244"/>
        <v>9.2545000000000002</v>
      </c>
      <c r="BQ307" s="74">
        <f t="shared" si="245"/>
        <v>37.01</v>
      </c>
      <c r="BS307" s="74">
        <f t="shared" si="246"/>
        <v>37.01</v>
      </c>
      <c r="BT307" s="74">
        <f t="shared" si="247"/>
        <v>0</v>
      </c>
      <c r="BU307" s="74"/>
      <c r="BV307" s="77">
        <f t="shared" si="248"/>
        <v>0.49986490137800599</v>
      </c>
      <c r="BW307" s="77">
        <f t="shared" si="249"/>
        <v>0.25008105917319645</v>
      </c>
      <c r="BX307" s="77">
        <f t="shared" si="250"/>
        <v>0.25005403944879762</v>
      </c>
      <c r="BY307" s="78"/>
      <c r="BZ307" s="78"/>
      <c r="CA307" s="78"/>
      <c r="CB307" s="78"/>
      <c r="CC307" s="78"/>
      <c r="CD307" s="78"/>
      <c r="CE307" s="78"/>
      <c r="CF307" s="78"/>
      <c r="CG307" s="78"/>
      <c r="CH307" s="78"/>
      <c r="CI307" s="78"/>
      <c r="CJ307" s="78"/>
      <c r="CK307" s="78"/>
      <c r="CL307" s="78"/>
      <c r="CM307" s="78"/>
      <c r="CN307" s="78"/>
      <c r="CO307" s="78"/>
      <c r="CP307" s="78"/>
      <c r="CQ307" s="78"/>
      <c r="CR307" s="78"/>
      <c r="CS307" s="78"/>
      <c r="CT307" s="78"/>
      <c r="CU307" s="78"/>
      <c r="CV307" s="78"/>
      <c r="CW307" s="78"/>
      <c r="CX307" s="78"/>
      <c r="CY307" s="78"/>
      <c r="CZ307" s="78"/>
      <c r="DA307" s="78"/>
      <c r="DB307" s="78"/>
      <c r="DC307" s="78"/>
      <c r="DD307" s="78"/>
      <c r="DE307" s="78"/>
      <c r="DF307" s="78"/>
      <c r="DG307" s="78"/>
      <c r="DH307" s="78"/>
      <c r="DI307" s="78"/>
      <c r="DJ307" s="78"/>
      <c r="DK307" s="78"/>
      <c r="DL307" s="78"/>
      <c r="DM307" s="78"/>
      <c r="DN307" s="78"/>
      <c r="DO307" s="78"/>
      <c r="DP307" s="78"/>
      <c r="DQ307" s="78"/>
      <c r="DR307" s="78"/>
      <c r="DS307" s="78"/>
      <c r="DT307" s="78"/>
      <c r="DU307" s="78"/>
      <c r="DV307" s="78"/>
      <c r="DW307" s="78"/>
      <c r="DX307" s="78"/>
      <c r="DY307" s="78"/>
      <c r="DZ307" s="78"/>
      <c r="EA307" s="78"/>
      <c r="EB307" s="78"/>
      <c r="EC307" s="78"/>
      <c r="ED307" s="78"/>
      <c r="EE307" s="78"/>
      <c r="EF307" s="78"/>
      <c r="EG307" s="78"/>
      <c r="EH307" s="78"/>
      <c r="EI307" s="78"/>
      <c r="EJ307" s="78"/>
    </row>
    <row r="308" spans="1:140" x14ac:dyDescent="0.25">
      <c r="A308" s="87"/>
      <c r="B308" s="89">
        <v>305</v>
      </c>
      <c r="C308" s="90" t="s">
        <v>368</v>
      </c>
      <c r="D308" s="90" t="s">
        <v>55</v>
      </c>
      <c r="E308" s="91">
        <v>0</v>
      </c>
      <c r="F308" s="91">
        <v>3.02</v>
      </c>
      <c r="G308" s="91">
        <v>5.03</v>
      </c>
      <c r="H308" s="92">
        <v>0</v>
      </c>
      <c r="I308" s="92">
        <v>0</v>
      </c>
      <c r="J308" s="92">
        <v>0</v>
      </c>
      <c r="K308" s="93">
        <v>0</v>
      </c>
      <c r="L308" s="92">
        <f t="shared" si="251"/>
        <v>0</v>
      </c>
      <c r="M308" s="92">
        <f t="shared" si="252"/>
        <v>0</v>
      </c>
      <c r="N308" s="92">
        <v>0</v>
      </c>
      <c r="O308" s="92">
        <v>0</v>
      </c>
      <c r="P308" s="92">
        <v>136.07999999999998</v>
      </c>
      <c r="Q308" s="92">
        <v>152.42000000000002</v>
      </c>
      <c r="R308" s="92">
        <v>158.96</v>
      </c>
      <c r="S308" s="92">
        <v>66.44</v>
      </c>
      <c r="T308" s="92">
        <v>0</v>
      </c>
      <c r="U308" s="92">
        <v>0</v>
      </c>
      <c r="V308" s="92">
        <v>0</v>
      </c>
      <c r="W308" s="92">
        <v>0</v>
      </c>
      <c r="X308" s="92">
        <v>0</v>
      </c>
      <c r="Y308" s="92">
        <v>0</v>
      </c>
      <c r="Z308" s="92">
        <v>0</v>
      </c>
      <c r="AA308" s="92">
        <v>0</v>
      </c>
      <c r="AB308" s="92">
        <v>0</v>
      </c>
      <c r="AC308" s="92">
        <v>88.15</v>
      </c>
      <c r="AD308" s="92">
        <v>0</v>
      </c>
      <c r="AE308" s="93">
        <v>0</v>
      </c>
      <c r="AF308" s="92">
        <f t="shared" si="261"/>
        <v>0</v>
      </c>
      <c r="AG308" s="92">
        <f t="shared" si="253"/>
        <v>0</v>
      </c>
      <c r="AH308" s="92">
        <f t="shared" si="254"/>
        <v>0</v>
      </c>
      <c r="AI308" s="93">
        <v>0</v>
      </c>
      <c r="AJ308" s="92">
        <f t="shared" si="255"/>
        <v>0</v>
      </c>
      <c r="AK308" s="92">
        <f t="shared" si="256"/>
        <v>0</v>
      </c>
      <c r="AL308" s="92">
        <f t="shared" si="257"/>
        <v>0</v>
      </c>
      <c r="AM308" s="93">
        <v>0</v>
      </c>
      <c r="AN308" s="92">
        <f t="shared" si="262"/>
        <v>0</v>
      </c>
      <c r="AO308" s="92">
        <f t="shared" si="263"/>
        <v>0</v>
      </c>
      <c r="AP308" s="92">
        <f t="shared" si="264"/>
        <v>0</v>
      </c>
      <c r="AQ308" s="93">
        <v>0</v>
      </c>
      <c r="AR308" s="92">
        <f t="shared" si="265"/>
        <v>0</v>
      </c>
      <c r="AS308" s="92">
        <f t="shared" si="266"/>
        <v>0</v>
      </c>
      <c r="AT308" s="92">
        <f t="shared" si="267"/>
        <v>0</v>
      </c>
      <c r="AU308" s="92">
        <v>0</v>
      </c>
      <c r="AV308" s="92">
        <v>0</v>
      </c>
      <c r="AW308" s="92">
        <v>0</v>
      </c>
      <c r="AX308" s="93">
        <v>0</v>
      </c>
      <c r="AY308" s="92">
        <f t="shared" si="268"/>
        <v>0</v>
      </c>
      <c r="AZ308" s="92">
        <f t="shared" si="269"/>
        <v>0</v>
      </c>
      <c r="BA308" s="92">
        <f t="shared" si="270"/>
        <v>0</v>
      </c>
      <c r="BB308" s="92">
        <v>0</v>
      </c>
      <c r="BC308" s="74">
        <f t="shared" si="239"/>
        <v>0</v>
      </c>
      <c r="BD308" s="74">
        <f t="shared" si="240"/>
        <v>0</v>
      </c>
      <c r="BE308" s="74">
        <f t="shared" si="241"/>
        <v>0</v>
      </c>
      <c r="BF308" s="93">
        <v>0.67</v>
      </c>
      <c r="BG308" s="92">
        <f t="shared" si="258"/>
        <v>0</v>
      </c>
      <c r="BH308" s="92">
        <f t="shared" si="259"/>
        <v>0.36850000000000005</v>
      </c>
      <c r="BI308" s="92">
        <f t="shared" si="260"/>
        <v>0.30150000000000005</v>
      </c>
      <c r="BJ308" s="93">
        <v>9.8581583128131456</v>
      </c>
      <c r="BK308" s="92">
        <f t="shared" si="271"/>
        <v>0</v>
      </c>
      <c r="BL308" s="92">
        <f t="shared" si="272"/>
        <v>5.4219870720472301</v>
      </c>
      <c r="BM308" s="92">
        <f t="shared" si="273"/>
        <v>4.4361712407659155</v>
      </c>
      <c r="BN308" s="74">
        <f t="shared" si="242"/>
        <v>0</v>
      </c>
      <c r="BO308" s="74">
        <f t="shared" si="243"/>
        <v>519.6904870720474</v>
      </c>
      <c r="BP308" s="74">
        <f t="shared" si="244"/>
        <v>100.93767124076592</v>
      </c>
      <c r="BQ308" s="92">
        <f t="shared" si="245"/>
        <v>620.6281583128133</v>
      </c>
      <c r="BR308" s="94"/>
      <c r="BS308" s="92">
        <f t="shared" si="246"/>
        <v>620.62815831281318</v>
      </c>
      <c r="BT308" s="92">
        <f t="shared" si="247"/>
        <v>0</v>
      </c>
      <c r="BU308" s="92"/>
      <c r="BV308" s="95">
        <f t="shared" si="248"/>
        <v>0</v>
      </c>
      <c r="BW308" s="95">
        <f t="shared" si="249"/>
        <v>0.83736208245019628</v>
      </c>
      <c r="BX308" s="95">
        <f t="shared" si="250"/>
        <v>0.16263791754980383</v>
      </c>
      <c r="BY308" s="78"/>
      <c r="BZ308" s="78"/>
      <c r="CA308" s="78"/>
      <c r="CB308" s="78"/>
      <c r="CC308" s="78"/>
      <c r="CD308" s="78"/>
      <c r="CE308" s="78"/>
      <c r="CF308" s="78"/>
      <c r="CG308" s="78"/>
      <c r="CH308" s="78"/>
      <c r="CI308" s="78"/>
      <c r="CJ308" s="78"/>
      <c r="CK308" s="78"/>
      <c r="CL308" s="78"/>
      <c r="CM308" s="78"/>
      <c r="CN308" s="78"/>
      <c r="CO308" s="78"/>
      <c r="CP308" s="78"/>
      <c r="CQ308" s="78"/>
      <c r="CR308" s="78"/>
      <c r="CS308" s="78"/>
      <c r="CT308" s="78"/>
      <c r="CU308" s="78"/>
      <c r="CV308" s="78"/>
      <c r="CW308" s="78"/>
      <c r="CX308" s="78"/>
      <c r="CY308" s="78"/>
      <c r="CZ308" s="78"/>
      <c r="DA308" s="78"/>
      <c r="DB308" s="78"/>
      <c r="DC308" s="78"/>
      <c r="DD308" s="78"/>
      <c r="DE308" s="78"/>
      <c r="DF308" s="78"/>
      <c r="DG308" s="78"/>
      <c r="DH308" s="78"/>
      <c r="DI308" s="78"/>
      <c r="DJ308" s="78"/>
      <c r="DK308" s="78"/>
      <c r="DL308" s="78"/>
      <c r="DM308" s="78"/>
      <c r="DN308" s="78"/>
      <c r="DO308" s="78"/>
      <c r="DP308" s="78"/>
      <c r="DQ308" s="78"/>
      <c r="DR308" s="78"/>
      <c r="DS308" s="78"/>
      <c r="DT308" s="78"/>
      <c r="DU308" s="78"/>
      <c r="DV308" s="78"/>
      <c r="DW308" s="78"/>
      <c r="DX308" s="78"/>
      <c r="DY308" s="78"/>
      <c r="DZ308" s="78"/>
      <c r="EA308" s="78"/>
      <c r="EB308" s="78"/>
      <c r="EC308" s="78"/>
      <c r="ED308" s="78"/>
      <c r="EE308" s="78"/>
      <c r="EF308" s="78"/>
      <c r="EG308" s="78"/>
      <c r="EH308" s="78"/>
      <c r="EI308" s="78"/>
      <c r="EJ308" s="78"/>
    </row>
    <row r="309" spans="1:140" x14ac:dyDescent="0.25">
      <c r="A309" s="87"/>
      <c r="B309" s="119">
        <v>306</v>
      </c>
      <c r="C309" s="88" t="s">
        <v>444</v>
      </c>
      <c r="D309" s="88" t="s">
        <v>29</v>
      </c>
      <c r="E309" s="73">
        <v>0</v>
      </c>
      <c r="F309" s="73">
        <v>0.25</v>
      </c>
      <c r="G309" s="73">
        <v>0</v>
      </c>
      <c r="H309" s="74">
        <v>0</v>
      </c>
      <c r="I309" s="74">
        <v>0</v>
      </c>
      <c r="J309" s="74">
        <v>0</v>
      </c>
      <c r="K309" s="75">
        <v>0</v>
      </c>
      <c r="L309" s="74">
        <f t="shared" si="251"/>
        <v>0</v>
      </c>
      <c r="M309" s="74">
        <f t="shared" si="252"/>
        <v>0</v>
      </c>
      <c r="N309" s="74">
        <v>0</v>
      </c>
      <c r="O309" s="74">
        <v>0</v>
      </c>
      <c r="P309" s="74">
        <v>1.27</v>
      </c>
      <c r="Q309" s="74">
        <v>6.3</v>
      </c>
      <c r="R309" s="74">
        <v>2.8</v>
      </c>
      <c r="S309" s="74">
        <v>7.5</v>
      </c>
      <c r="T309" s="74">
        <v>0</v>
      </c>
      <c r="U309" s="74">
        <v>0</v>
      </c>
      <c r="V309" s="74">
        <v>0</v>
      </c>
      <c r="W309" s="74">
        <v>7.6</v>
      </c>
      <c r="X309" s="74">
        <v>0</v>
      </c>
      <c r="Y309" s="74">
        <v>0</v>
      </c>
      <c r="Z309" s="74">
        <v>0</v>
      </c>
      <c r="AA309" s="74">
        <v>0</v>
      </c>
      <c r="AB309" s="74">
        <v>0</v>
      </c>
      <c r="AC309" s="74">
        <v>0</v>
      </c>
      <c r="AD309" s="74">
        <v>0</v>
      </c>
      <c r="AE309" s="75">
        <v>2.9</v>
      </c>
      <c r="AF309" s="74">
        <f t="shared" si="261"/>
        <v>0</v>
      </c>
      <c r="AG309" s="74">
        <f t="shared" si="253"/>
        <v>0</v>
      </c>
      <c r="AH309" s="74">
        <f t="shared" si="254"/>
        <v>2.9</v>
      </c>
      <c r="AI309" s="75">
        <v>0</v>
      </c>
      <c r="AJ309" s="74">
        <f t="shared" si="255"/>
        <v>0</v>
      </c>
      <c r="AK309" s="74">
        <f t="shared" si="256"/>
        <v>0</v>
      </c>
      <c r="AL309" s="74">
        <f t="shared" si="257"/>
        <v>0</v>
      </c>
      <c r="AM309" s="75">
        <v>0</v>
      </c>
      <c r="AN309" s="74">
        <f t="shared" si="262"/>
        <v>0</v>
      </c>
      <c r="AO309" s="74">
        <f t="shared" si="263"/>
        <v>0</v>
      </c>
      <c r="AP309" s="74">
        <f t="shared" si="264"/>
        <v>0</v>
      </c>
      <c r="AQ309" s="75">
        <v>0</v>
      </c>
      <c r="AR309" s="74">
        <f t="shared" si="265"/>
        <v>0</v>
      </c>
      <c r="AS309" s="74">
        <f t="shared" si="266"/>
        <v>0</v>
      </c>
      <c r="AT309" s="74">
        <f t="shared" si="267"/>
        <v>0</v>
      </c>
      <c r="AU309" s="74">
        <v>0</v>
      </c>
      <c r="AV309" s="74">
        <v>0</v>
      </c>
      <c r="AW309" s="74">
        <v>0</v>
      </c>
      <c r="AX309" s="75">
        <v>0</v>
      </c>
      <c r="AY309" s="74">
        <f t="shared" si="268"/>
        <v>0</v>
      </c>
      <c r="AZ309" s="74">
        <f t="shared" si="269"/>
        <v>0</v>
      </c>
      <c r="BA309" s="74">
        <f t="shared" si="270"/>
        <v>0</v>
      </c>
      <c r="BB309" s="74">
        <v>0</v>
      </c>
      <c r="BC309" s="74">
        <f t="shared" si="239"/>
        <v>0</v>
      </c>
      <c r="BD309" s="74">
        <f t="shared" si="240"/>
        <v>0</v>
      </c>
      <c r="BE309" s="74">
        <f t="shared" si="241"/>
        <v>0</v>
      </c>
      <c r="BF309" s="75">
        <v>0.53</v>
      </c>
      <c r="BG309" s="74">
        <f t="shared" si="258"/>
        <v>0</v>
      </c>
      <c r="BH309" s="74">
        <f t="shared" si="259"/>
        <v>0.29150000000000004</v>
      </c>
      <c r="BI309" s="74">
        <f t="shared" si="260"/>
        <v>0.23850000000000002</v>
      </c>
      <c r="BJ309" s="75">
        <v>0</v>
      </c>
      <c r="BK309" s="74">
        <f t="shared" si="271"/>
        <v>0</v>
      </c>
      <c r="BL309" s="74">
        <f t="shared" si="272"/>
        <v>0</v>
      </c>
      <c r="BM309" s="74">
        <f t="shared" si="273"/>
        <v>0</v>
      </c>
      <c r="BN309" s="74">
        <f t="shared" si="242"/>
        <v>0</v>
      </c>
      <c r="BO309" s="74">
        <f t="shared" si="243"/>
        <v>25.761499999999998</v>
      </c>
      <c r="BP309" s="74">
        <f t="shared" si="244"/>
        <v>3.3885000000000001</v>
      </c>
      <c r="BQ309" s="74">
        <f t="shared" si="245"/>
        <v>29.15</v>
      </c>
      <c r="BS309" s="74">
        <f t="shared" si="246"/>
        <v>29.15</v>
      </c>
      <c r="BT309" s="74">
        <f t="shared" si="247"/>
        <v>0</v>
      </c>
      <c r="BU309" s="74"/>
      <c r="BV309" s="77">
        <f t="shared" si="248"/>
        <v>0</v>
      </c>
      <c r="BW309" s="77">
        <f t="shared" si="249"/>
        <v>0.88375643224699829</v>
      </c>
      <c r="BX309" s="77">
        <f t="shared" si="250"/>
        <v>0.11624356775300172</v>
      </c>
      <c r="BY309" s="78"/>
      <c r="BZ309" s="78"/>
      <c r="CA309" s="78"/>
      <c r="CB309" s="78"/>
      <c r="CC309" s="78"/>
      <c r="CD309" s="78"/>
      <c r="CE309" s="78"/>
      <c r="CF309" s="78"/>
      <c r="CG309" s="78"/>
      <c r="CH309" s="78"/>
      <c r="CI309" s="78"/>
      <c r="CJ309" s="78"/>
      <c r="CK309" s="78"/>
      <c r="CL309" s="78"/>
      <c r="CM309" s="78"/>
      <c r="CN309" s="78"/>
      <c r="CO309" s="78"/>
      <c r="CP309" s="78"/>
      <c r="CQ309" s="78"/>
      <c r="CR309" s="78"/>
      <c r="CS309" s="78"/>
      <c r="CT309" s="78"/>
      <c r="CU309" s="78"/>
      <c r="CV309" s="78"/>
      <c r="CW309" s="78"/>
      <c r="CX309" s="78"/>
      <c r="CY309" s="78"/>
      <c r="CZ309" s="78"/>
      <c r="DA309" s="78"/>
      <c r="DB309" s="78"/>
      <c r="DC309" s="78"/>
      <c r="DD309" s="78"/>
      <c r="DE309" s="78"/>
      <c r="DF309" s="78"/>
      <c r="DG309" s="78"/>
      <c r="DH309" s="78"/>
      <c r="DI309" s="78"/>
      <c r="DJ309" s="78"/>
      <c r="DK309" s="78"/>
      <c r="DL309" s="78"/>
      <c r="DM309" s="78"/>
      <c r="DN309" s="78"/>
      <c r="DO309" s="78"/>
      <c r="DP309" s="78"/>
      <c r="DQ309" s="78"/>
      <c r="DR309" s="78"/>
      <c r="DS309" s="78"/>
      <c r="DT309" s="78"/>
      <c r="DU309" s="78"/>
      <c r="DV309" s="78"/>
      <c r="DW309" s="78"/>
      <c r="DX309" s="78"/>
      <c r="DY309" s="78"/>
      <c r="DZ309" s="78"/>
      <c r="EA309" s="78"/>
      <c r="EB309" s="78"/>
      <c r="EC309" s="78"/>
      <c r="ED309" s="78"/>
      <c r="EE309" s="78"/>
      <c r="EF309" s="78"/>
      <c r="EG309" s="78"/>
      <c r="EH309" s="78"/>
      <c r="EI309" s="78"/>
      <c r="EJ309" s="78"/>
    </row>
    <row r="310" spans="1:140" x14ac:dyDescent="0.25">
      <c r="A310" s="87"/>
      <c r="B310" s="119">
        <v>307</v>
      </c>
      <c r="C310" s="88" t="s">
        <v>589</v>
      </c>
      <c r="D310" s="88" t="s">
        <v>215</v>
      </c>
      <c r="E310" s="73">
        <v>0</v>
      </c>
      <c r="F310" s="73">
        <v>0.6</v>
      </c>
      <c r="G310" s="73">
        <v>0</v>
      </c>
      <c r="H310" s="74">
        <v>0</v>
      </c>
      <c r="I310" s="74">
        <v>0</v>
      </c>
      <c r="J310" s="74">
        <v>0</v>
      </c>
      <c r="K310" s="75">
        <v>0</v>
      </c>
      <c r="L310" s="74">
        <f t="shared" si="251"/>
        <v>0</v>
      </c>
      <c r="M310" s="74">
        <f t="shared" si="252"/>
        <v>0</v>
      </c>
      <c r="N310" s="74">
        <v>0</v>
      </c>
      <c r="O310" s="74">
        <v>0</v>
      </c>
      <c r="P310" s="74">
        <v>0</v>
      </c>
      <c r="Q310" s="74">
        <v>0</v>
      </c>
      <c r="R310" s="74">
        <v>0</v>
      </c>
      <c r="S310" s="74">
        <v>16.29</v>
      </c>
      <c r="T310" s="74">
        <v>0</v>
      </c>
      <c r="U310" s="74">
        <v>0</v>
      </c>
      <c r="V310" s="74">
        <v>0</v>
      </c>
      <c r="W310" s="74">
        <v>0</v>
      </c>
      <c r="X310" s="74">
        <v>0</v>
      </c>
      <c r="Y310" s="74">
        <v>0</v>
      </c>
      <c r="Z310" s="74">
        <v>0</v>
      </c>
      <c r="AA310" s="74">
        <v>0</v>
      </c>
      <c r="AB310" s="74">
        <v>0</v>
      </c>
      <c r="AC310" s="74">
        <v>0</v>
      </c>
      <c r="AD310" s="74">
        <v>0</v>
      </c>
      <c r="AE310" s="75">
        <v>2.2400000000000002</v>
      </c>
      <c r="AF310" s="74">
        <f t="shared" si="261"/>
        <v>0</v>
      </c>
      <c r="AG310" s="74">
        <f t="shared" si="253"/>
        <v>0</v>
      </c>
      <c r="AH310" s="74">
        <f t="shared" si="254"/>
        <v>2.2400000000000002</v>
      </c>
      <c r="AI310" s="75">
        <v>0</v>
      </c>
      <c r="AJ310" s="74">
        <f t="shared" si="255"/>
        <v>0</v>
      </c>
      <c r="AK310" s="74">
        <f t="shared" si="256"/>
        <v>0</v>
      </c>
      <c r="AL310" s="74">
        <f t="shared" si="257"/>
        <v>0</v>
      </c>
      <c r="AM310" s="75">
        <v>0</v>
      </c>
      <c r="AN310" s="74">
        <f t="shared" si="262"/>
        <v>0</v>
      </c>
      <c r="AO310" s="74">
        <f t="shared" si="263"/>
        <v>0</v>
      </c>
      <c r="AP310" s="74">
        <f t="shared" si="264"/>
        <v>0</v>
      </c>
      <c r="AQ310" s="75">
        <v>0</v>
      </c>
      <c r="AR310" s="74">
        <f t="shared" si="265"/>
        <v>0</v>
      </c>
      <c r="AS310" s="74">
        <f t="shared" si="266"/>
        <v>0</v>
      </c>
      <c r="AT310" s="74">
        <f t="shared" si="267"/>
        <v>0</v>
      </c>
      <c r="AU310" s="74">
        <v>0</v>
      </c>
      <c r="AV310" s="74">
        <v>0</v>
      </c>
      <c r="AW310" s="74">
        <v>0</v>
      </c>
      <c r="AX310" s="75">
        <v>0</v>
      </c>
      <c r="AY310" s="74">
        <f t="shared" si="268"/>
        <v>0</v>
      </c>
      <c r="AZ310" s="74">
        <f t="shared" si="269"/>
        <v>0</v>
      </c>
      <c r="BA310" s="74">
        <f t="shared" si="270"/>
        <v>0</v>
      </c>
      <c r="BB310" s="74">
        <v>0</v>
      </c>
      <c r="BC310" s="74">
        <f t="shared" si="239"/>
        <v>0</v>
      </c>
      <c r="BD310" s="74">
        <f t="shared" si="240"/>
        <v>0</v>
      </c>
      <c r="BE310" s="74">
        <f t="shared" si="241"/>
        <v>0</v>
      </c>
      <c r="BF310" s="75">
        <v>0.42</v>
      </c>
      <c r="BG310" s="74">
        <f t="shared" si="258"/>
        <v>0</v>
      </c>
      <c r="BH310" s="74">
        <f t="shared" si="259"/>
        <v>0.23100000000000001</v>
      </c>
      <c r="BI310" s="74">
        <f t="shared" si="260"/>
        <v>0.189</v>
      </c>
      <c r="BJ310" s="75">
        <v>0</v>
      </c>
      <c r="BK310" s="74">
        <f t="shared" si="271"/>
        <v>0</v>
      </c>
      <c r="BL310" s="74">
        <f t="shared" si="272"/>
        <v>0</v>
      </c>
      <c r="BM310" s="74">
        <f t="shared" si="273"/>
        <v>0</v>
      </c>
      <c r="BN310" s="74">
        <f t="shared" si="242"/>
        <v>0</v>
      </c>
      <c r="BO310" s="74">
        <f t="shared" si="243"/>
        <v>16.521000000000001</v>
      </c>
      <c r="BP310" s="74">
        <f t="shared" si="244"/>
        <v>3.0290000000000004</v>
      </c>
      <c r="BQ310" s="74">
        <f t="shared" si="245"/>
        <v>19.55</v>
      </c>
      <c r="BS310" s="74">
        <f t="shared" si="246"/>
        <v>19.550000000000004</v>
      </c>
      <c r="BT310" s="74">
        <f t="shared" si="247"/>
        <v>0</v>
      </c>
      <c r="BU310" s="74"/>
      <c r="BV310" s="77">
        <f t="shared" si="248"/>
        <v>0</v>
      </c>
      <c r="BW310" s="77">
        <f t="shared" si="249"/>
        <v>0.84506393861892581</v>
      </c>
      <c r="BX310" s="77">
        <f t="shared" si="250"/>
        <v>0.15493606138107419</v>
      </c>
      <c r="BY310" s="78"/>
      <c r="BZ310" s="78"/>
      <c r="CA310" s="78"/>
      <c r="CB310" s="78"/>
      <c r="CC310" s="78"/>
      <c r="CD310" s="78"/>
      <c r="CE310" s="78"/>
      <c r="CF310" s="78"/>
      <c r="CG310" s="78"/>
      <c r="CH310" s="78"/>
      <c r="CI310" s="78"/>
      <c r="CJ310" s="78"/>
      <c r="CK310" s="78"/>
      <c r="CL310" s="78"/>
      <c r="CM310" s="78"/>
      <c r="CN310" s="78"/>
      <c r="CO310" s="78"/>
      <c r="CP310" s="78"/>
      <c r="CQ310" s="78"/>
      <c r="CR310" s="78"/>
      <c r="CS310" s="78"/>
      <c r="CT310" s="78"/>
      <c r="CU310" s="78"/>
      <c r="CV310" s="78"/>
      <c r="CW310" s="78"/>
      <c r="CX310" s="78"/>
      <c r="CY310" s="78"/>
      <c r="CZ310" s="78"/>
      <c r="DA310" s="78"/>
      <c r="DB310" s="78"/>
      <c r="DC310" s="78"/>
      <c r="DD310" s="78"/>
      <c r="DE310" s="78"/>
      <c r="DF310" s="78"/>
      <c r="DG310" s="78"/>
      <c r="DH310" s="78"/>
      <c r="DI310" s="78"/>
      <c r="DJ310" s="78"/>
      <c r="DK310" s="78"/>
      <c r="DL310" s="78"/>
      <c r="DM310" s="78"/>
      <c r="DN310" s="78"/>
      <c r="DO310" s="78"/>
      <c r="DP310" s="78"/>
      <c r="DQ310" s="78"/>
      <c r="DR310" s="78"/>
      <c r="DS310" s="78"/>
      <c r="DT310" s="78"/>
      <c r="DU310" s="78"/>
      <c r="DV310" s="78"/>
      <c r="DW310" s="78"/>
      <c r="DX310" s="78"/>
      <c r="DY310" s="78"/>
      <c r="DZ310" s="78"/>
      <c r="EA310" s="78"/>
      <c r="EB310" s="78"/>
      <c r="EC310" s="78"/>
      <c r="ED310" s="78"/>
      <c r="EE310" s="78"/>
      <c r="EF310" s="78"/>
      <c r="EG310" s="78"/>
      <c r="EH310" s="78"/>
      <c r="EI310" s="78"/>
      <c r="EJ310" s="78"/>
    </row>
    <row r="311" spans="1:140" x14ac:dyDescent="0.25">
      <c r="A311" s="87"/>
      <c r="B311" s="119">
        <v>308</v>
      </c>
      <c r="C311" s="88" t="s">
        <v>445</v>
      </c>
      <c r="D311" s="88" t="s">
        <v>216</v>
      </c>
      <c r="E311" s="73">
        <v>0</v>
      </c>
      <c r="F311" s="73">
        <v>0.3</v>
      </c>
      <c r="G311" s="73">
        <v>0</v>
      </c>
      <c r="H311" s="74">
        <v>0</v>
      </c>
      <c r="I311" s="74">
        <v>0</v>
      </c>
      <c r="J311" s="74">
        <v>0</v>
      </c>
      <c r="K311" s="75">
        <v>0</v>
      </c>
      <c r="L311" s="74">
        <f t="shared" si="251"/>
        <v>0</v>
      </c>
      <c r="M311" s="74">
        <f t="shared" si="252"/>
        <v>0</v>
      </c>
      <c r="N311" s="74">
        <v>0</v>
      </c>
      <c r="O311" s="74">
        <v>0</v>
      </c>
      <c r="P311" s="74">
        <v>0</v>
      </c>
      <c r="Q311" s="74">
        <v>0</v>
      </c>
      <c r="R311" s="74">
        <v>0</v>
      </c>
      <c r="S311" s="74">
        <v>0</v>
      </c>
      <c r="T311" s="74">
        <v>0</v>
      </c>
      <c r="U311" s="74">
        <v>0</v>
      </c>
      <c r="V311" s="74">
        <v>0</v>
      </c>
      <c r="W311" s="74">
        <v>3.7</v>
      </c>
      <c r="X311" s="74">
        <v>0</v>
      </c>
      <c r="Y311" s="74">
        <v>0</v>
      </c>
      <c r="Z311" s="74">
        <v>0</v>
      </c>
      <c r="AA311" s="74">
        <v>0</v>
      </c>
      <c r="AB311" s="74">
        <v>0</v>
      </c>
      <c r="AC311" s="74">
        <v>0</v>
      </c>
      <c r="AD311" s="74">
        <v>0</v>
      </c>
      <c r="AE311" s="75">
        <v>0</v>
      </c>
      <c r="AF311" s="74">
        <f t="shared" si="261"/>
        <v>0</v>
      </c>
      <c r="AG311" s="74">
        <f t="shared" si="253"/>
        <v>0</v>
      </c>
      <c r="AH311" s="74">
        <f t="shared" si="254"/>
        <v>0</v>
      </c>
      <c r="AI311" s="75">
        <v>0.5</v>
      </c>
      <c r="AJ311" s="74">
        <f t="shared" si="255"/>
        <v>0</v>
      </c>
      <c r="AK311" s="74">
        <f t="shared" si="256"/>
        <v>0.27500000000000002</v>
      </c>
      <c r="AL311" s="74">
        <f t="shared" si="257"/>
        <v>0.22500000000000001</v>
      </c>
      <c r="AM311" s="75">
        <v>0</v>
      </c>
      <c r="AN311" s="74">
        <f t="shared" si="262"/>
        <v>0</v>
      </c>
      <c r="AO311" s="74">
        <f t="shared" si="263"/>
        <v>0</v>
      </c>
      <c r="AP311" s="74">
        <f t="shared" si="264"/>
        <v>0</v>
      </c>
      <c r="AQ311" s="75">
        <v>0</v>
      </c>
      <c r="AR311" s="74">
        <f t="shared" si="265"/>
        <v>0</v>
      </c>
      <c r="AS311" s="74">
        <f t="shared" si="266"/>
        <v>0</v>
      </c>
      <c r="AT311" s="74">
        <f t="shared" si="267"/>
        <v>0</v>
      </c>
      <c r="AU311" s="74">
        <v>0</v>
      </c>
      <c r="AV311" s="74">
        <v>0</v>
      </c>
      <c r="AW311" s="74">
        <v>0</v>
      </c>
      <c r="AX311" s="75">
        <v>0</v>
      </c>
      <c r="AY311" s="74">
        <f t="shared" si="268"/>
        <v>0</v>
      </c>
      <c r="AZ311" s="74">
        <f t="shared" si="269"/>
        <v>0</v>
      </c>
      <c r="BA311" s="74">
        <f t="shared" si="270"/>
        <v>0</v>
      </c>
      <c r="BB311" s="74">
        <v>63</v>
      </c>
      <c r="BC311" s="74">
        <f t="shared" si="239"/>
        <v>0</v>
      </c>
      <c r="BD311" s="74">
        <f t="shared" si="240"/>
        <v>0</v>
      </c>
      <c r="BE311" s="74">
        <f t="shared" si="241"/>
        <v>63</v>
      </c>
      <c r="BF311" s="75">
        <v>0.35</v>
      </c>
      <c r="BG311" s="74">
        <f t="shared" si="258"/>
        <v>0</v>
      </c>
      <c r="BH311" s="74">
        <f t="shared" si="259"/>
        <v>0.1925</v>
      </c>
      <c r="BI311" s="74">
        <f t="shared" si="260"/>
        <v>0.1575</v>
      </c>
      <c r="BJ311" s="75">
        <v>0</v>
      </c>
      <c r="BK311" s="74">
        <f t="shared" si="271"/>
        <v>0</v>
      </c>
      <c r="BL311" s="74">
        <f t="shared" si="272"/>
        <v>0</v>
      </c>
      <c r="BM311" s="74">
        <f t="shared" si="273"/>
        <v>0</v>
      </c>
      <c r="BN311" s="74">
        <f t="shared" si="242"/>
        <v>0</v>
      </c>
      <c r="BO311" s="74">
        <f t="shared" si="243"/>
        <v>4.1675000000000004</v>
      </c>
      <c r="BP311" s="74">
        <f t="shared" si="244"/>
        <v>63.682499999999997</v>
      </c>
      <c r="BQ311" s="74">
        <f t="shared" si="245"/>
        <v>67.849999999999994</v>
      </c>
      <c r="BS311" s="74">
        <f t="shared" si="246"/>
        <v>67.849999999999994</v>
      </c>
      <c r="BT311" s="74">
        <f t="shared" si="247"/>
        <v>0</v>
      </c>
      <c r="BU311" s="74"/>
      <c r="BV311" s="77">
        <f t="shared" si="248"/>
        <v>0</v>
      </c>
      <c r="BW311" s="77">
        <f t="shared" si="249"/>
        <v>6.1422254974207821E-2</v>
      </c>
      <c r="BX311" s="77">
        <f t="shared" si="250"/>
        <v>0.93857774502579228</v>
      </c>
      <c r="BY311" s="78"/>
      <c r="BZ311" s="78"/>
      <c r="CA311" s="78"/>
      <c r="CB311" s="78"/>
      <c r="CC311" s="78"/>
      <c r="CD311" s="78"/>
      <c r="CE311" s="78"/>
      <c r="CF311" s="78"/>
      <c r="CG311" s="78"/>
      <c r="CH311" s="78"/>
      <c r="CI311" s="78"/>
      <c r="CJ311" s="78"/>
      <c r="CK311" s="78"/>
      <c r="CL311" s="78"/>
      <c r="CM311" s="78"/>
      <c r="CN311" s="78"/>
      <c r="CO311" s="78"/>
      <c r="CP311" s="78"/>
      <c r="CQ311" s="78"/>
      <c r="CR311" s="78"/>
      <c r="CS311" s="78"/>
      <c r="CT311" s="78"/>
      <c r="CU311" s="78"/>
      <c r="CV311" s="78"/>
      <c r="CW311" s="78"/>
      <c r="CX311" s="78"/>
      <c r="CY311" s="78"/>
      <c r="CZ311" s="78"/>
      <c r="DA311" s="78"/>
      <c r="DB311" s="78"/>
      <c r="DC311" s="78"/>
      <c r="DD311" s="78"/>
      <c r="DE311" s="78"/>
      <c r="DF311" s="78"/>
      <c r="DG311" s="78"/>
      <c r="DH311" s="78"/>
      <c r="DI311" s="78"/>
      <c r="DJ311" s="78"/>
      <c r="DK311" s="78"/>
      <c r="DL311" s="78"/>
      <c r="DM311" s="78"/>
      <c r="DN311" s="78"/>
      <c r="DO311" s="78"/>
      <c r="DP311" s="78"/>
      <c r="DQ311" s="78"/>
      <c r="DR311" s="78"/>
      <c r="DS311" s="78"/>
      <c r="DT311" s="78"/>
      <c r="DU311" s="78"/>
      <c r="DV311" s="78"/>
      <c r="DW311" s="78"/>
      <c r="DX311" s="78"/>
      <c r="DY311" s="78"/>
      <c r="DZ311" s="78"/>
      <c r="EA311" s="78"/>
      <c r="EB311" s="78"/>
      <c r="EC311" s="78"/>
      <c r="ED311" s="78"/>
      <c r="EE311" s="78"/>
      <c r="EF311" s="78"/>
      <c r="EG311" s="78"/>
      <c r="EH311" s="78"/>
      <c r="EI311" s="78"/>
      <c r="EJ311" s="78"/>
    </row>
    <row r="312" spans="1:140" x14ac:dyDescent="0.25">
      <c r="A312" s="87"/>
      <c r="B312" s="119">
        <v>309</v>
      </c>
      <c r="C312" s="88" t="s">
        <v>590</v>
      </c>
      <c r="D312" s="88" t="s">
        <v>446</v>
      </c>
      <c r="E312" s="73">
        <v>0</v>
      </c>
      <c r="F312" s="73">
        <v>0</v>
      </c>
      <c r="G312" s="73">
        <v>0</v>
      </c>
      <c r="H312" s="74">
        <v>0</v>
      </c>
      <c r="I312" s="74">
        <v>0</v>
      </c>
      <c r="J312" s="74">
        <v>0</v>
      </c>
      <c r="K312" s="75">
        <v>0</v>
      </c>
      <c r="L312" s="74">
        <f t="shared" si="251"/>
        <v>0</v>
      </c>
      <c r="M312" s="74">
        <f t="shared" si="252"/>
        <v>0</v>
      </c>
      <c r="N312" s="74">
        <v>0</v>
      </c>
      <c r="O312" s="74">
        <v>0</v>
      </c>
      <c r="P312" s="74">
        <v>0</v>
      </c>
      <c r="Q312" s="74">
        <v>0</v>
      </c>
      <c r="R312" s="74">
        <v>0</v>
      </c>
      <c r="S312" s="74">
        <v>0</v>
      </c>
      <c r="T312" s="74">
        <v>0</v>
      </c>
      <c r="U312" s="74">
        <v>0</v>
      </c>
      <c r="V312" s="74">
        <v>0</v>
      </c>
      <c r="W312" s="74">
        <v>0</v>
      </c>
      <c r="X312" s="74">
        <v>0</v>
      </c>
      <c r="Y312" s="74">
        <v>0</v>
      </c>
      <c r="Z312" s="74">
        <v>0</v>
      </c>
      <c r="AA312" s="74">
        <v>0</v>
      </c>
      <c r="AB312" s="74">
        <v>0</v>
      </c>
      <c r="AC312" s="74">
        <v>0</v>
      </c>
      <c r="AD312" s="74">
        <v>0</v>
      </c>
      <c r="AE312" s="75">
        <v>0</v>
      </c>
      <c r="AF312" s="74">
        <f t="shared" si="261"/>
        <v>0</v>
      </c>
      <c r="AG312" s="74">
        <f t="shared" si="253"/>
        <v>0</v>
      </c>
      <c r="AH312" s="74">
        <f t="shared" si="254"/>
        <v>0</v>
      </c>
      <c r="AI312" s="75">
        <v>0</v>
      </c>
      <c r="AJ312" s="74">
        <f t="shared" si="255"/>
        <v>0</v>
      </c>
      <c r="AK312" s="74">
        <f t="shared" si="256"/>
        <v>0</v>
      </c>
      <c r="AL312" s="74">
        <f t="shared" si="257"/>
        <v>0</v>
      </c>
      <c r="AM312" s="75">
        <v>0</v>
      </c>
      <c r="AN312" s="74">
        <f t="shared" si="262"/>
        <v>0</v>
      </c>
      <c r="AO312" s="74">
        <f t="shared" si="263"/>
        <v>0</v>
      </c>
      <c r="AP312" s="74">
        <f t="shared" si="264"/>
        <v>0</v>
      </c>
      <c r="AQ312" s="75">
        <v>0</v>
      </c>
      <c r="AR312" s="74">
        <f t="shared" si="265"/>
        <v>0</v>
      </c>
      <c r="AS312" s="74">
        <f t="shared" si="266"/>
        <v>0</v>
      </c>
      <c r="AT312" s="74">
        <f t="shared" si="267"/>
        <v>0</v>
      </c>
      <c r="AU312" s="74">
        <v>0</v>
      </c>
      <c r="AV312" s="74">
        <v>0</v>
      </c>
      <c r="AW312" s="74">
        <v>0</v>
      </c>
      <c r="AX312" s="75">
        <v>0</v>
      </c>
      <c r="AY312" s="74">
        <f t="shared" si="268"/>
        <v>0</v>
      </c>
      <c r="AZ312" s="74">
        <f t="shared" si="269"/>
        <v>0</v>
      </c>
      <c r="BA312" s="74">
        <f t="shared" si="270"/>
        <v>0</v>
      </c>
      <c r="BB312" s="74">
        <v>0</v>
      </c>
      <c r="BC312" s="74">
        <f t="shared" si="239"/>
        <v>0</v>
      </c>
      <c r="BD312" s="74">
        <f t="shared" si="240"/>
        <v>0</v>
      </c>
      <c r="BE312" s="74">
        <f t="shared" si="241"/>
        <v>0</v>
      </c>
      <c r="BF312" s="75">
        <v>0.01</v>
      </c>
      <c r="BG312" s="74">
        <f t="shared" si="258"/>
        <v>0</v>
      </c>
      <c r="BH312" s="74">
        <f t="shared" si="259"/>
        <v>5.5000000000000005E-3</v>
      </c>
      <c r="BI312" s="74">
        <f t="shared" si="260"/>
        <v>4.5000000000000005E-3</v>
      </c>
      <c r="BJ312" s="75">
        <v>0</v>
      </c>
      <c r="BK312" s="74">
        <f t="shared" si="271"/>
        <v>0</v>
      </c>
      <c r="BL312" s="74">
        <f t="shared" si="272"/>
        <v>0</v>
      </c>
      <c r="BM312" s="74">
        <f t="shared" si="273"/>
        <v>0</v>
      </c>
      <c r="BN312" s="74">
        <f t="shared" si="242"/>
        <v>0</v>
      </c>
      <c r="BO312" s="74">
        <f t="shared" si="243"/>
        <v>5.5000000000000005E-3</v>
      </c>
      <c r="BP312" s="74">
        <f t="shared" si="244"/>
        <v>4.5000000000000005E-3</v>
      </c>
      <c r="BQ312" s="74">
        <f t="shared" si="245"/>
        <v>1.0000000000000002E-2</v>
      </c>
      <c r="BS312" s="74">
        <f t="shared" si="246"/>
        <v>0.01</v>
      </c>
      <c r="BT312" s="74">
        <f t="shared" si="247"/>
        <v>0</v>
      </c>
      <c r="BU312" s="74"/>
      <c r="BV312" s="77">
        <f t="shared" si="248"/>
        <v>0</v>
      </c>
      <c r="BW312" s="77">
        <f t="shared" si="249"/>
        <v>0.54999999999999993</v>
      </c>
      <c r="BX312" s="77">
        <f t="shared" si="250"/>
        <v>0.44999999999999996</v>
      </c>
      <c r="BY312" s="78"/>
      <c r="BZ312" s="78"/>
      <c r="CA312" s="78"/>
      <c r="CB312" s="78"/>
      <c r="CC312" s="78"/>
      <c r="CD312" s="78"/>
      <c r="CE312" s="78"/>
      <c r="CF312" s="78"/>
      <c r="CG312" s="78"/>
      <c r="CH312" s="78"/>
      <c r="CI312" s="78"/>
      <c r="CJ312" s="78"/>
      <c r="CK312" s="78"/>
      <c r="CL312" s="78"/>
      <c r="CM312" s="78"/>
      <c r="CN312" s="78"/>
      <c r="CO312" s="78"/>
      <c r="CP312" s="78"/>
      <c r="CQ312" s="78"/>
      <c r="CR312" s="78"/>
      <c r="CS312" s="78"/>
      <c r="CT312" s="78"/>
      <c r="CU312" s="78"/>
      <c r="CV312" s="78"/>
      <c r="CW312" s="78"/>
      <c r="CX312" s="78"/>
      <c r="CY312" s="78"/>
      <c r="CZ312" s="78"/>
      <c r="DA312" s="78"/>
      <c r="DB312" s="78"/>
      <c r="DC312" s="78"/>
      <c r="DD312" s="78"/>
      <c r="DE312" s="78"/>
      <c r="DF312" s="78"/>
      <c r="DG312" s="78"/>
      <c r="DH312" s="78"/>
      <c r="DI312" s="78"/>
      <c r="DJ312" s="78"/>
      <c r="DK312" s="78"/>
      <c r="DL312" s="78"/>
      <c r="DM312" s="78"/>
      <c r="DN312" s="78"/>
      <c r="DO312" s="78"/>
      <c r="DP312" s="78"/>
      <c r="DQ312" s="78"/>
      <c r="DR312" s="78"/>
      <c r="DS312" s="78"/>
      <c r="DT312" s="78"/>
      <c r="DU312" s="78"/>
      <c r="DV312" s="78"/>
      <c r="DW312" s="78"/>
      <c r="DX312" s="78"/>
      <c r="DY312" s="78"/>
      <c r="DZ312" s="78"/>
      <c r="EA312" s="78"/>
      <c r="EB312" s="78"/>
      <c r="EC312" s="78"/>
      <c r="ED312" s="78"/>
      <c r="EE312" s="78"/>
      <c r="EF312" s="78"/>
      <c r="EG312" s="78"/>
      <c r="EH312" s="78"/>
      <c r="EI312" s="78"/>
      <c r="EJ312" s="78"/>
    </row>
    <row r="313" spans="1:140" x14ac:dyDescent="0.25">
      <c r="A313" s="87"/>
      <c r="B313" s="119">
        <v>310</v>
      </c>
      <c r="C313" s="88" t="s">
        <v>447</v>
      </c>
      <c r="D313" s="88" t="s">
        <v>322</v>
      </c>
      <c r="E313" s="73">
        <v>0</v>
      </c>
      <c r="F313" s="73">
        <v>1</v>
      </c>
      <c r="G313" s="73">
        <v>0</v>
      </c>
      <c r="H313" s="74">
        <v>0</v>
      </c>
      <c r="I313" s="74">
        <v>0</v>
      </c>
      <c r="J313" s="74">
        <v>0</v>
      </c>
      <c r="K313" s="75">
        <v>0</v>
      </c>
      <c r="L313" s="74">
        <f t="shared" si="251"/>
        <v>0</v>
      </c>
      <c r="M313" s="74">
        <f t="shared" si="252"/>
        <v>0</v>
      </c>
      <c r="N313" s="74">
        <v>0</v>
      </c>
      <c r="O313" s="74">
        <v>0</v>
      </c>
      <c r="P313" s="74">
        <v>0</v>
      </c>
      <c r="Q313" s="74">
        <v>0</v>
      </c>
      <c r="R313" s="74">
        <v>0</v>
      </c>
      <c r="S313" s="74">
        <v>0</v>
      </c>
      <c r="T313" s="74">
        <v>0</v>
      </c>
      <c r="U313" s="74">
        <v>0</v>
      </c>
      <c r="V313" s="74">
        <v>0</v>
      </c>
      <c r="W313" s="74">
        <v>0</v>
      </c>
      <c r="X313" s="74">
        <v>11.3</v>
      </c>
      <c r="Y313" s="74">
        <v>0</v>
      </c>
      <c r="Z313" s="74">
        <v>0</v>
      </c>
      <c r="AA313" s="74">
        <v>0</v>
      </c>
      <c r="AB313" s="74">
        <v>0</v>
      </c>
      <c r="AC313" s="74">
        <v>0</v>
      </c>
      <c r="AD313" s="74">
        <v>0</v>
      </c>
      <c r="AE313" s="75">
        <v>0</v>
      </c>
      <c r="AF313" s="74">
        <f t="shared" si="261"/>
        <v>0</v>
      </c>
      <c r="AG313" s="74">
        <f t="shared" si="253"/>
        <v>0</v>
      </c>
      <c r="AH313" s="74">
        <f t="shared" si="254"/>
        <v>0</v>
      </c>
      <c r="AI313" s="75">
        <v>0</v>
      </c>
      <c r="AJ313" s="74">
        <f t="shared" si="255"/>
        <v>0</v>
      </c>
      <c r="AK313" s="74">
        <f t="shared" si="256"/>
        <v>0</v>
      </c>
      <c r="AL313" s="74">
        <f t="shared" si="257"/>
        <v>0</v>
      </c>
      <c r="AM313" s="75">
        <v>0</v>
      </c>
      <c r="AN313" s="74">
        <f t="shared" si="262"/>
        <v>0</v>
      </c>
      <c r="AO313" s="74">
        <f t="shared" si="263"/>
        <v>0</v>
      </c>
      <c r="AP313" s="74">
        <f t="shared" si="264"/>
        <v>0</v>
      </c>
      <c r="AQ313" s="75">
        <v>0</v>
      </c>
      <c r="AR313" s="74">
        <f t="shared" si="265"/>
        <v>0</v>
      </c>
      <c r="AS313" s="74">
        <f t="shared" si="266"/>
        <v>0</v>
      </c>
      <c r="AT313" s="74">
        <f t="shared" si="267"/>
        <v>0</v>
      </c>
      <c r="AU313" s="74">
        <v>0</v>
      </c>
      <c r="AV313" s="74">
        <v>0</v>
      </c>
      <c r="AW313" s="74">
        <v>0</v>
      </c>
      <c r="AX313" s="75">
        <v>0</v>
      </c>
      <c r="AY313" s="74">
        <f t="shared" si="268"/>
        <v>0</v>
      </c>
      <c r="AZ313" s="74">
        <f t="shared" si="269"/>
        <v>0</v>
      </c>
      <c r="BA313" s="74">
        <f t="shared" si="270"/>
        <v>0</v>
      </c>
      <c r="BB313" s="74">
        <v>0</v>
      </c>
      <c r="BC313" s="74">
        <f t="shared" si="239"/>
        <v>0</v>
      </c>
      <c r="BD313" s="74">
        <f t="shared" si="240"/>
        <v>0</v>
      </c>
      <c r="BE313" s="74">
        <f t="shared" si="241"/>
        <v>0</v>
      </c>
      <c r="BF313" s="75">
        <v>0.1</v>
      </c>
      <c r="BG313" s="74">
        <f t="shared" si="258"/>
        <v>0</v>
      </c>
      <c r="BH313" s="74">
        <f t="shared" si="259"/>
        <v>5.5000000000000007E-2</v>
      </c>
      <c r="BI313" s="74">
        <f t="shared" si="260"/>
        <v>4.5000000000000005E-2</v>
      </c>
      <c r="BJ313" s="75">
        <v>0</v>
      </c>
      <c r="BK313" s="74">
        <f t="shared" si="271"/>
        <v>0</v>
      </c>
      <c r="BL313" s="74">
        <f t="shared" si="272"/>
        <v>0</v>
      </c>
      <c r="BM313" s="74">
        <f t="shared" si="273"/>
        <v>0</v>
      </c>
      <c r="BN313" s="74">
        <f t="shared" si="242"/>
        <v>0</v>
      </c>
      <c r="BO313" s="74">
        <f t="shared" si="243"/>
        <v>11.355</v>
      </c>
      <c r="BP313" s="74">
        <f t="shared" si="244"/>
        <v>1.0449999999999999</v>
      </c>
      <c r="BQ313" s="74">
        <f t="shared" si="245"/>
        <v>12.4</v>
      </c>
      <c r="BS313" s="74">
        <f t="shared" si="246"/>
        <v>12.4</v>
      </c>
      <c r="BT313" s="74">
        <f t="shared" si="247"/>
        <v>0</v>
      </c>
      <c r="BU313" s="74"/>
      <c r="BV313" s="77">
        <f t="shared" si="248"/>
        <v>0</v>
      </c>
      <c r="BW313" s="77">
        <f t="shared" si="249"/>
        <v>0.91572580645161294</v>
      </c>
      <c r="BX313" s="77">
        <f t="shared" si="250"/>
        <v>8.4274193548387083E-2</v>
      </c>
      <c r="BY313" s="78"/>
      <c r="BZ313" s="78"/>
      <c r="CA313" s="78"/>
      <c r="CB313" s="78"/>
      <c r="CC313" s="78"/>
      <c r="CD313" s="78"/>
      <c r="CE313" s="78"/>
      <c r="CF313" s="78"/>
      <c r="CG313" s="78"/>
      <c r="CH313" s="78"/>
      <c r="CI313" s="78"/>
      <c r="CJ313" s="78"/>
      <c r="CK313" s="78"/>
      <c r="CL313" s="78"/>
      <c r="CM313" s="78"/>
      <c r="CN313" s="78"/>
      <c r="CO313" s="78"/>
      <c r="CP313" s="78"/>
      <c r="CQ313" s="78"/>
      <c r="CR313" s="78"/>
      <c r="CS313" s="78"/>
      <c r="CT313" s="78"/>
      <c r="CU313" s="78"/>
      <c r="CV313" s="78"/>
      <c r="CW313" s="78"/>
      <c r="CX313" s="78"/>
      <c r="CY313" s="78"/>
      <c r="CZ313" s="78"/>
      <c r="DA313" s="78"/>
      <c r="DB313" s="78"/>
      <c r="DC313" s="78"/>
      <c r="DD313" s="78"/>
      <c r="DE313" s="78"/>
      <c r="DF313" s="78"/>
      <c r="DG313" s="78"/>
      <c r="DH313" s="78"/>
      <c r="DI313" s="78"/>
      <c r="DJ313" s="78"/>
      <c r="DK313" s="78"/>
      <c r="DL313" s="78"/>
      <c r="DM313" s="78"/>
      <c r="DN313" s="78"/>
      <c r="DO313" s="78"/>
      <c r="DP313" s="78"/>
      <c r="DQ313" s="78"/>
      <c r="DR313" s="78"/>
      <c r="DS313" s="78"/>
      <c r="DT313" s="78"/>
      <c r="DU313" s="78"/>
      <c r="DV313" s="78"/>
      <c r="DW313" s="78"/>
      <c r="DX313" s="78"/>
      <c r="DY313" s="78"/>
      <c r="DZ313" s="78"/>
      <c r="EA313" s="78"/>
      <c r="EB313" s="78"/>
      <c r="EC313" s="78"/>
      <c r="ED313" s="78"/>
      <c r="EE313" s="78"/>
      <c r="EF313" s="78"/>
      <c r="EG313" s="78"/>
      <c r="EH313" s="78"/>
      <c r="EI313" s="78"/>
      <c r="EJ313" s="78"/>
    </row>
    <row r="314" spans="1:140" x14ac:dyDescent="0.25">
      <c r="A314" s="87"/>
      <c r="B314" s="119">
        <v>311</v>
      </c>
      <c r="C314" s="88" t="s">
        <v>277</v>
      </c>
      <c r="D314" s="88" t="s">
        <v>323</v>
      </c>
      <c r="E314" s="73">
        <v>0</v>
      </c>
      <c r="F314" s="73">
        <v>0.13</v>
      </c>
      <c r="G314" s="73">
        <v>0</v>
      </c>
      <c r="H314" s="74">
        <v>0</v>
      </c>
      <c r="I314" s="74">
        <v>0</v>
      </c>
      <c r="J314" s="74">
        <v>0</v>
      </c>
      <c r="K314" s="75">
        <v>0</v>
      </c>
      <c r="L314" s="74">
        <f t="shared" ref="L314:L345" si="274">0.55*K314</f>
        <v>0</v>
      </c>
      <c r="M314" s="74">
        <f t="shared" ref="M314:M345" si="275">0.45*K314</f>
        <v>0</v>
      </c>
      <c r="N314" s="74">
        <v>0</v>
      </c>
      <c r="O314" s="74">
        <v>0</v>
      </c>
      <c r="P314" s="74">
        <v>0</v>
      </c>
      <c r="Q314" s="74">
        <v>0</v>
      </c>
      <c r="R314" s="74">
        <v>0</v>
      </c>
      <c r="S314" s="74">
        <v>0</v>
      </c>
      <c r="T314" s="74">
        <v>0</v>
      </c>
      <c r="U314" s="74">
        <v>0</v>
      </c>
      <c r="V314" s="74">
        <v>0</v>
      </c>
      <c r="W314" s="74">
        <v>8.08</v>
      </c>
      <c r="X314" s="74">
        <v>0</v>
      </c>
      <c r="Y314" s="74">
        <v>24</v>
      </c>
      <c r="Z314" s="74">
        <v>0</v>
      </c>
      <c r="AA314" s="74">
        <v>0</v>
      </c>
      <c r="AB314" s="74">
        <v>0</v>
      </c>
      <c r="AC314" s="74">
        <v>0</v>
      </c>
      <c r="AD314" s="74">
        <v>0</v>
      </c>
      <c r="AE314" s="75">
        <v>0</v>
      </c>
      <c r="AF314" s="74">
        <f t="shared" si="261"/>
        <v>0</v>
      </c>
      <c r="AG314" s="74">
        <f t="shared" ref="AG314:AG345" si="276">0*AE314</f>
        <v>0</v>
      </c>
      <c r="AH314" s="74">
        <f t="shared" ref="AH314:AH345" si="277">1*AE314</f>
        <v>0</v>
      </c>
      <c r="AI314" s="75">
        <v>0</v>
      </c>
      <c r="AJ314" s="74">
        <f t="shared" si="255"/>
        <v>0</v>
      </c>
      <c r="AK314" s="74">
        <f t="shared" si="256"/>
        <v>0</v>
      </c>
      <c r="AL314" s="74">
        <f t="shared" si="257"/>
        <v>0</v>
      </c>
      <c r="AM314" s="75">
        <v>0</v>
      </c>
      <c r="AN314" s="74">
        <f t="shared" si="262"/>
        <v>0</v>
      </c>
      <c r="AO314" s="74">
        <f t="shared" si="263"/>
        <v>0</v>
      </c>
      <c r="AP314" s="74">
        <f t="shared" si="264"/>
        <v>0</v>
      </c>
      <c r="AQ314" s="75">
        <v>0</v>
      </c>
      <c r="AR314" s="74">
        <f t="shared" si="265"/>
        <v>0</v>
      </c>
      <c r="AS314" s="74">
        <f t="shared" si="266"/>
        <v>0</v>
      </c>
      <c r="AT314" s="74">
        <f t="shared" si="267"/>
        <v>0</v>
      </c>
      <c r="AU314" s="74">
        <v>0</v>
      </c>
      <c r="AV314" s="74">
        <v>0</v>
      </c>
      <c r="AW314" s="74">
        <v>0</v>
      </c>
      <c r="AX314" s="75">
        <v>0</v>
      </c>
      <c r="AY314" s="74">
        <f t="shared" si="268"/>
        <v>0</v>
      </c>
      <c r="AZ314" s="74">
        <f t="shared" si="269"/>
        <v>0</v>
      </c>
      <c r="BA314" s="74">
        <f t="shared" si="270"/>
        <v>0</v>
      </c>
      <c r="BB314" s="74">
        <v>0</v>
      </c>
      <c r="BC314" s="74">
        <f t="shared" si="239"/>
        <v>0</v>
      </c>
      <c r="BD314" s="74">
        <f t="shared" si="240"/>
        <v>0</v>
      </c>
      <c r="BE314" s="74">
        <f t="shared" si="241"/>
        <v>0</v>
      </c>
      <c r="BF314" s="75">
        <v>0.47</v>
      </c>
      <c r="BG314" s="74">
        <f t="shared" si="258"/>
        <v>0</v>
      </c>
      <c r="BH314" s="74">
        <f t="shared" si="259"/>
        <v>0.25850000000000001</v>
      </c>
      <c r="BI314" s="74">
        <f t="shared" si="260"/>
        <v>0.21149999999999999</v>
      </c>
      <c r="BJ314" s="75">
        <v>0</v>
      </c>
      <c r="BK314" s="74">
        <f t="shared" si="271"/>
        <v>0</v>
      </c>
      <c r="BL314" s="74">
        <f t="shared" si="272"/>
        <v>0</v>
      </c>
      <c r="BM314" s="74">
        <f t="shared" si="273"/>
        <v>0</v>
      </c>
      <c r="BN314" s="74">
        <f t="shared" si="242"/>
        <v>0</v>
      </c>
      <c r="BO314" s="74">
        <f t="shared" si="243"/>
        <v>32.338499999999996</v>
      </c>
      <c r="BP314" s="74">
        <f t="shared" si="244"/>
        <v>0.34150000000000003</v>
      </c>
      <c r="BQ314" s="74">
        <f t="shared" si="245"/>
        <v>32.68</v>
      </c>
      <c r="BS314" s="74">
        <f t="shared" si="246"/>
        <v>32.68</v>
      </c>
      <c r="BT314" s="74">
        <f t="shared" si="247"/>
        <v>0</v>
      </c>
      <c r="BU314" s="74"/>
      <c r="BV314" s="77">
        <f t="shared" si="248"/>
        <v>0</v>
      </c>
      <c r="BW314" s="77">
        <f t="shared" si="249"/>
        <v>0.98955018359853109</v>
      </c>
      <c r="BX314" s="77">
        <f t="shared" si="250"/>
        <v>1.0449816401468789E-2</v>
      </c>
      <c r="BY314" s="78"/>
      <c r="BZ314" s="78"/>
      <c r="CA314" s="78"/>
      <c r="CB314" s="78"/>
      <c r="CC314" s="78"/>
      <c r="CD314" s="78"/>
      <c r="CE314" s="78"/>
      <c r="CF314" s="78"/>
      <c r="CG314" s="78"/>
      <c r="CH314" s="78"/>
      <c r="CI314" s="78"/>
      <c r="CJ314" s="78"/>
      <c r="CK314" s="78"/>
      <c r="CL314" s="78"/>
      <c r="CM314" s="78"/>
      <c r="CN314" s="78"/>
      <c r="CO314" s="78"/>
      <c r="CP314" s="78"/>
      <c r="CQ314" s="78"/>
      <c r="CR314" s="78"/>
      <c r="CS314" s="78"/>
      <c r="CT314" s="78"/>
      <c r="CU314" s="78"/>
      <c r="CV314" s="78"/>
      <c r="CW314" s="78"/>
      <c r="CX314" s="78"/>
      <c r="CY314" s="78"/>
      <c r="CZ314" s="78"/>
      <c r="DA314" s="78"/>
      <c r="DB314" s="78"/>
      <c r="DC314" s="78"/>
      <c r="DD314" s="78"/>
      <c r="DE314" s="78"/>
      <c r="DF314" s="78"/>
      <c r="DG314" s="78"/>
      <c r="DH314" s="78"/>
      <c r="DI314" s="78"/>
      <c r="DJ314" s="78"/>
      <c r="DK314" s="78"/>
      <c r="DL314" s="78"/>
      <c r="DM314" s="78"/>
      <c r="DN314" s="78"/>
      <c r="DO314" s="78"/>
      <c r="DP314" s="78"/>
      <c r="DQ314" s="78"/>
      <c r="DR314" s="78"/>
      <c r="DS314" s="78"/>
      <c r="DT314" s="78"/>
      <c r="DU314" s="78"/>
      <c r="DV314" s="78"/>
      <c r="DW314" s="78"/>
      <c r="DX314" s="78"/>
      <c r="DY314" s="78"/>
      <c r="DZ314" s="78"/>
      <c r="EA314" s="78"/>
      <c r="EB314" s="78"/>
      <c r="EC314" s="78"/>
      <c r="ED314" s="78"/>
      <c r="EE314" s="78"/>
      <c r="EF314" s="78"/>
      <c r="EG314" s="78"/>
      <c r="EH314" s="78"/>
      <c r="EI314" s="78"/>
      <c r="EJ314" s="78"/>
    </row>
    <row r="315" spans="1:140" x14ac:dyDescent="0.25">
      <c r="A315" s="87"/>
      <c r="B315" s="119">
        <v>312</v>
      </c>
      <c r="C315" s="88" t="s">
        <v>590</v>
      </c>
      <c r="D315" s="88" t="s">
        <v>217</v>
      </c>
      <c r="E315" s="73">
        <v>0</v>
      </c>
      <c r="F315" s="73">
        <v>0</v>
      </c>
      <c r="G315" s="73">
        <v>0</v>
      </c>
      <c r="H315" s="74">
        <v>0</v>
      </c>
      <c r="I315" s="74">
        <v>0</v>
      </c>
      <c r="J315" s="74">
        <v>0</v>
      </c>
      <c r="K315" s="75">
        <v>0</v>
      </c>
      <c r="L315" s="74">
        <f t="shared" si="274"/>
        <v>0</v>
      </c>
      <c r="M315" s="74">
        <f t="shared" si="275"/>
        <v>0</v>
      </c>
      <c r="N315" s="74">
        <v>0</v>
      </c>
      <c r="O315" s="74">
        <v>0</v>
      </c>
      <c r="P315" s="74">
        <v>0</v>
      </c>
      <c r="Q315" s="74">
        <v>0</v>
      </c>
      <c r="R315" s="74">
        <v>0</v>
      </c>
      <c r="S315" s="74">
        <v>0</v>
      </c>
      <c r="T315" s="74">
        <v>0</v>
      </c>
      <c r="U315" s="74">
        <v>0</v>
      </c>
      <c r="V315" s="74">
        <v>0</v>
      </c>
      <c r="W315" s="74">
        <v>0</v>
      </c>
      <c r="X315" s="74">
        <v>0</v>
      </c>
      <c r="Y315" s="74">
        <v>0</v>
      </c>
      <c r="Z315" s="74">
        <v>0</v>
      </c>
      <c r="AA315" s="74">
        <v>0</v>
      </c>
      <c r="AB315" s="74">
        <v>0</v>
      </c>
      <c r="AC315" s="74">
        <v>0</v>
      </c>
      <c r="AD315" s="74">
        <v>0</v>
      </c>
      <c r="AE315" s="75">
        <v>0</v>
      </c>
      <c r="AF315" s="74">
        <f t="shared" si="261"/>
        <v>0</v>
      </c>
      <c r="AG315" s="74">
        <f t="shared" si="276"/>
        <v>0</v>
      </c>
      <c r="AH315" s="74">
        <f t="shared" si="277"/>
        <v>0</v>
      </c>
      <c r="AI315" s="75">
        <v>0</v>
      </c>
      <c r="AJ315" s="74">
        <f t="shared" si="255"/>
        <v>0</v>
      </c>
      <c r="AK315" s="74">
        <f t="shared" si="256"/>
        <v>0</v>
      </c>
      <c r="AL315" s="74">
        <f t="shared" si="257"/>
        <v>0</v>
      </c>
      <c r="AM315" s="75">
        <v>0</v>
      </c>
      <c r="AN315" s="74">
        <f t="shared" si="262"/>
        <v>0</v>
      </c>
      <c r="AO315" s="74">
        <f t="shared" si="263"/>
        <v>0</v>
      </c>
      <c r="AP315" s="74">
        <f t="shared" si="264"/>
        <v>0</v>
      </c>
      <c r="AQ315" s="75">
        <v>31.764705882352942</v>
      </c>
      <c r="AR315" s="74">
        <f t="shared" si="265"/>
        <v>15.882352941176471</v>
      </c>
      <c r="AS315" s="74">
        <f t="shared" si="266"/>
        <v>7.9411764705882355</v>
      </c>
      <c r="AT315" s="74">
        <f t="shared" si="267"/>
        <v>7.9411764705882355</v>
      </c>
      <c r="AU315" s="74">
        <v>0</v>
      </c>
      <c r="AV315" s="74">
        <v>0</v>
      </c>
      <c r="AW315" s="74">
        <v>0</v>
      </c>
      <c r="AX315" s="75">
        <v>0</v>
      </c>
      <c r="AY315" s="74">
        <f t="shared" si="268"/>
        <v>0</v>
      </c>
      <c r="AZ315" s="74">
        <f t="shared" si="269"/>
        <v>0</v>
      </c>
      <c r="BA315" s="74">
        <f t="shared" si="270"/>
        <v>0</v>
      </c>
      <c r="BB315" s="74">
        <v>0</v>
      </c>
      <c r="BC315" s="74">
        <f t="shared" si="239"/>
        <v>0</v>
      </c>
      <c r="BD315" s="74">
        <f t="shared" si="240"/>
        <v>0</v>
      </c>
      <c r="BE315" s="74">
        <f t="shared" si="241"/>
        <v>0</v>
      </c>
      <c r="BF315" s="75">
        <v>0.01</v>
      </c>
      <c r="BG315" s="74">
        <f t="shared" si="258"/>
        <v>0</v>
      </c>
      <c r="BH315" s="74">
        <f t="shared" si="259"/>
        <v>5.5000000000000005E-3</v>
      </c>
      <c r="BI315" s="74">
        <f t="shared" si="260"/>
        <v>4.5000000000000005E-3</v>
      </c>
      <c r="BJ315" s="75">
        <v>0</v>
      </c>
      <c r="BK315" s="74">
        <f t="shared" si="271"/>
        <v>0</v>
      </c>
      <c r="BL315" s="74">
        <f t="shared" si="272"/>
        <v>0</v>
      </c>
      <c r="BM315" s="74">
        <f t="shared" si="273"/>
        <v>0</v>
      </c>
      <c r="BN315" s="74">
        <f t="shared" si="242"/>
        <v>15.882352941176471</v>
      </c>
      <c r="BO315" s="74">
        <f t="shared" si="243"/>
        <v>7.9466764705882351</v>
      </c>
      <c r="BP315" s="74">
        <f t="shared" si="244"/>
        <v>7.9456764705882357</v>
      </c>
      <c r="BQ315" s="74">
        <f t="shared" si="245"/>
        <v>31.774705882352944</v>
      </c>
      <c r="BS315" s="74">
        <f t="shared" si="246"/>
        <v>31.774705882352944</v>
      </c>
      <c r="BT315" s="74">
        <f t="shared" si="247"/>
        <v>0</v>
      </c>
      <c r="BU315" s="74"/>
      <c r="BV315" s="77">
        <f t="shared" si="248"/>
        <v>0.4998426421311809</v>
      </c>
      <c r="BW315" s="77">
        <f t="shared" si="249"/>
        <v>0.2500944147212914</v>
      </c>
      <c r="BX315" s="77">
        <f t="shared" si="250"/>
        <v>0.25006294314752764</v>
      </c>
      <c r="BY315" s="78"/>
      <c r="BZ315" s="78"/>
      <c r="CA315" s="78"/>
      <c r="CB315" s="78"/>
      <c r="CC315" s="78"/>
      <c r="CD315" s="78"/>
      <c r="CE315" s="78"/>
      <c r="CF315" s="78"/>
      <c r="CG315" s="78"/>
      <c r="CH315" s="78"/>
      <c r="CI315" s="78"/>
      <c r="CJ315" s="78"/>
      <c r="CK315" s="78"/>
      <c r="CL315" s="78"/>
      <c r="CM315" s="78"/>
      <c r="CN315" s="78"/>
      <c r="CO315" s="78"/>
      <c r="CP315" s="78"/>
      <c r="CQ315" s="78"/>
      <c r="CR315" s="78"/>
      <c r="CS315" s="78"/>
      <c r="CT315" s="78"/>
      <c r="CU315" s="78"/>
      <c r="CV315" s="78"/>
      <c r="CW315" s="78"/>
      <c r="CX315" s="78"/>
      <c r="CY315" s="78"/>
      <c r="CZ315" s="78"/>
      <c r="DA315" s="78"/>
      <c r="DB315" s="78"/>
      <c r="DC315" s="78"/>
      <c r="DD315" s="78"/>
      <c r="DE315" s="78"/>
      <c r="DF315" s="78"/>
      <c r="DG315" s="78"/>
      <c r="DH315" s="78"/>
      <c r="DI315" s="78"/>
      <c r="DJ315" s="78"/>
      <c r="DK315" s="78"/>
      <c r="DL315" s="78"/>
      <c r="DM315" s="78"/>
      <c r="DN315" s="78"/>
      <c r="DO315" s="78"/>
      <c r="DP315" s="78"/>
      <c r="DQ315" s="78"/>
      <c r="DR315" s="78"/>
      <c r="DS315" s="78"/>
      <c r="DT315" s="78"/>
      <c r="DU315" s="78"/>
      <c r="DV315" s="78"/>
      <c r="DW315" s="78"/>
      <c r="DX315" s="78"/>
      <c r="DY315" s="78"/>
      <c r="DZ315" s="78"/>
      <c r="EA315" s="78"/>
      <c r="EB315" s="78"/>
      <c r="EC315" s="78"/>
      <c r="ED315" s="78"/>
      <c r="EE315" s="78"/>
      <c r="EF315" s="78"/>
      <c r="EG315" s="78"/>
      <c r="EH315" s="78"/>
      <c r="EI315" s="78"/>
      <c r="EJ315" s="78"/>
    </row>
    <row r="316" spans="1:140" x14ac:dyDescent="0.25">
      <c r="A316" s="108" t="s">
        <v>582</v>
      </c>
      <c r="B316" s="120">
        <v>313</v>
      </c>
      <c r="C316" s="81" t="s">
        <v>416</v>
      </c>
      <c r="D316" s="81" t="s">
        <v>218</v>
      </c>
      <c r="E316" s="82">
        <v>0</v>
      </c>
      <c r="F316" s="82">
        <v>0</v>
      </c>
      <c r="G316" s="82">
        <v>0</v>
      </c>
      <c r="H316" s="83">
        <v>0</v>
      </c>
      <c r="I316" s="83">
        <v>0</v>
      </c>
      <c r="J316" s="83">
        <v>0</v>
      </c>
      <c r="K316" s="84">
        <v>0</v>
      </c>
      <c r="L316" s="83">
        <f t="shared" si="274"/>
        <v>0</v>
      </c>
      <c r="M316" s="83">
        <f t="shared" si="275"/>
        <v>0</v>
      </c>
      <c r="N316" s="83">
        <v>0</v>
      </c>
      <c r="O316" s="83">
        <v>0</v>
      </c>
      <c r="P316" s="83">
        <v>0</v>
      </c>
      <c r="Q316" s="83">
        <v>0</v>
      </c>
      <c r="R316" s="83">
        <v>0</v>
      </c>
      <c r="S316" s="83">
        <v>0</v>
      </c>
      <c r="T316" s="83">
        <v>0</v>
      </c>
      <c r="U316" s="83">
        <v>0</v>
      </c>
      <c r="V316" s="83">
        <v>0</v>
      </c>
      <c r="W316" s="83">
        <v>0</v>
      </c>
      <c r="X316" s="83">
        <v>0</v>
      </c>
      <c r="Y316" s="83">
        <v>0</v>
      </c>
      <c r="Z316" s="83">
        <v>0</v>
      </c>
      <c r="AA316" s="83">
        <v>0</v>
      </c>
      <c r="AB316" s="83">
        <v>0</v>
      </c>
      <c r="AC316" s="83">
        <v>0</v>
      </c>
      <c r="AD316" s="83">
        <v>0</v>
      </c>
      <c r="AE316" s="84">
        <v>0</v>
      </c>
      <c r="AF316" s="83">
        <f t="shared" si="261"/>
        <v>0</v>
      </c>
      <c r="AG316" s="83">
        <f t="shared" si="276"/>
        <v>0</v>
      </c>
      <c r="AH316" s="83">
        <f t="shared" si="277"/>
        <v>0</v>
      </c>
      <c r="AI316" s="84">
        <v>0</v>
      </c>
      <c r="AJ316" s="83">
        <f t="shared" si="255"/>
        <v>0</v>
      </c>
      <c r="AK316" s="83">
        <f t="shared" si="256"/>
        <v>0</v>
      </c>
      <c r="AL316" s="83">
        <f t="shared" si="257"/>
        <v>0</v>
      </c>
      <c r="AM316" s="84">
        <v>0</v>
      </c>
      <c r="AN316" s="83">
        <f t="shared" si="262"/>
        <v>0</v>
      </c>
      <c r="AO316" s="83">
        <f t="shared" si="263"/>
        <v>0</v>
      </c>
      <c r="AP316" s="83">
        <f t="shared" si="264"/>
        <v>0</v>
      </c>
      <c r="AQ316" s="84">
        <v>0</v>
      </c>
      <c r="AR316" s="83">
        <f t="shared" si="265"/>
        <v>0</v>
      </c>
      <c r="AS316" s="83">
        <f t="shared" si="266"/>
        <v>0</v>
      </c>
      <c r="AT316" s="83">
        <f t="shared" si="267"/>
        <v>0</v>
      </c>
      <c r="AU316" s="83">
        <v>0</v>
      </c>
      <c r="AV316" s="83">
        <v>0</v>
      </c>
      <c r="AW316" s="83">
        <v>0</v>
      </c>
      <c r="AX316" s="84">
        <v>0</v>
      </c>
      <c r="AY316" s="83">
        <f t="shared" si="268"/>
        <v>0</v>
      </c>
      <c r="AZ316" s="83">
        <f t="shared" si="269"/>
        <v>0</v>
      </c>
      <c r="BA316" s="83">
        <f t="shared" si="270"/>
        <v>0</v>
      </c>
      <c r="BB316" s="83">
        <v>0</v>
      </c>
      <c r="BC316" s="83">
        <f t="shared" si="239"/>
        <v>0</v>
      </c>
      <c r="BD316" s="83">
        <f t="shared" si="240"/>
        <v>0</v>
      </c>
      <c r="BE316" s="83">
        <f t="shared" si="241"/>
        <v>0</v>
      </c>
      <c r="BF316" s="84">
        <v>0</v>
      </c>
      <c r="BG316" s="83">
        <f t="shared" si="258"/>
        <v>0</v>
      </c>
      <c r="BH316" s="83">
        <f t="shared" si="259"/>
        <v>0</v>
      </c>
      <c r="BI316" s="83">
        <f t="shared" si="260"/>
        <v>0</v>
      </c>
      <c r="BJ316" s="84">
        <v>0</v>
      </c>
      <c r="BK316" s="83">
        <f t="shared" si="271"/>
        <v>0</v>
      </c>
      <c r="BL316" s="83">
        <f t="shared" si="272"/>
        <v>0</v>
      </c>
      <c r="BM316" s="83">
        <f t="shared" si="273"/>
        <v>0</v>
      </c>
      <c r="BN316" s="83">
        <f t="shared" si="242"/>
        <v>0</v>
      </c>
      <c r="BO316" s="83">
        <f t="shared" si="243"/>
        <v>0</v>
      </c>
      <c r="BP316" s="83">
        <f t="shared" si="244"/>
        <v>0</v>
      </c>
      <c r="BQ316" s="83">
        <f t="shared" si="245"/>
        <v>0</v>
      </c>
      <c r="BR316" s="85"/>
      <c r="BS316" s="83">
        <f t="shared" si="246"/>
        <v>0</v>
      </c>
      <c r="BT316" s="83">
        <f t="shared" si="247"/>
        <v>0</v>
      </c>
      <c r="BU316" s="83"/>
      <c r="BV316" s="86">
        <f t="shared" si="248"/>
        <v>0</v>
      </c>
      <c r="BW316" s="86">
        <f t="shared" si="249"/>
        <v>0</v>
      </c>
      <c r="BX316" s="86">
        <f t="shared" si="250"/>
        <v>0</v>
      </c>
      <c r="BY316" s="78"/>
      <c r="BZ316" s="78"/>
      <c r="CA316" s="78"/>
      <c r="CB316" s="78"/>
      <c r="CC316" s="78"/>
      <c r="CD316" s="78"/>
      <c r="CE316" s="78"/>
      <c r="CF316" s="78"/>
      <c r="CG316" s="78"/>
      <c r="CH316" s="78"/>
      <c r="CI316" s="78"/>
      <c r="CJ316" s="78"/>
      <c r="CK316" s="78"/>
      <c r="CL316" s="78"/>
      <c r="CM316" s="78"/>
      <c r="CN316" s="78"/>
      <c r="CO316" s="78"/>
      <c r="CP316" s="78"/>
      <c r="CQ316" s="78"/>
      <c r="CR316" s="78"/>
      <c r="CS316" s="78"/>
      <c r="CT316" s="78"/>
      <c r="CU316" s="78"/>
      <c r="CV316" s="78"/>
      <c r="CW316" s="78"/>
      <c r="CX316" s="78"/>
      <c r="CY316" s="78"/>
      <c r="CZ316" s="78"/>
      <c r="DA316" s="78"/>
      <c r="DB316" s="78"/>
      <c r="DC316" s="78"/>
      <c r="DD316" s="78"/>
      <c r="DE316" s="78"/>
      <c r="DF316" s="78"/>
      <c r="DG316" s="78"/>
      <c r="DH316" s="78"/>
      <c r="DI316" s="78"/>
      <c r="DJ316" s="78"/>
      <c r="DK316" s="78"/>
      <c r="DL316" s="78"/>
      <c r="DM316" s="78"/>
      <c r="DN316" s="78"/>
      <c r="DO316" s="78"/>
      <c r="DP316" s="78"/>
      <c r="DQ316" s="78"/>
      <c r="DR316" s="78"/>
      <c r="DS316" s="78"/>
      <c r="DT316" s="78"/>
      <c r="DU316" s="78"/>
      <c r="DV316" s="78"/>
      <c r="DW316" s="78"/>
      <c r="DX316" s="78"/>
      <c r="DY316" s="78"/>
      <c r="DZ316" s="78"/>
      <c r="EA316" s="78"/>
      <c r="EB316" s="78"/>
      <c r="EC316" s="78"/>
      <c r="ED316" s="78"/>
      <c r="EE316" s="78"/>
      <c r="EF316" s="78"/>
      <c r="EG316" s="78"/>
      <c r="EH316" s="78"/>
      <c r="EI316" s="78"/>
      <c r="EJ316" s="78"/>
    </row>
    <row r="317" spans="1:140" x14ac:dyDescent="0.25">
      <c r="A317" s="108" t="s">
        <v>582</v>
      </c>
      <c r="B317" s="120">
        <v>314</v>
      </c>
      <c r="C317" s="81" t="s">
        <v>589</v>
      </c>
      <c r="D317" s="81" t="s">
        <v>324</v>
      </c>
      <c r="E317" s="82">
        <v>0</v>
      </c>
      <c r="F317" s="82">
        <v>0</v>
      </c>
      <c r="G317" s="82">
        <v>0</v>
      </c>
      <c r="H317" s="83">
        <v>0</v>
      </c>
      <c r="I317" s="83">
        <v>0</v>
      </c>
      <c r="J317" s="83">
        <v>0</v>
      </c>
      <c r="K317" s="84">
        <v>0</v>
      </c>
      <c r="L317" s="83">
        <f t="shared" si="274"/>
        <v>0</v>
      </c>
      <c r="M317" s="83">
        <f t="shared" si="275"/>
        <v>0</v>
      </c>
      <c r="N317" s="83">
        <v>0</v>
      </c>
      <c r="O317" s="83">
        <v>0</v>
      </c>
      <c r="P317" s="83">
        <v>0</v>
      </c>
      <c r="Q317" s="83">
        <v>0</v>
      </c>
      <c r="R317" s="83">
        <v>0</v>
      </c>
      <c r="S317" s="83">
        <v>0</v>
      </c>
      <c r="T317" s="83">
        <v>0</v>
      </c>
      <c r="U317" s="83">
        <v>0</v>
      </c>
      <c r="V317" s="83">
        <v>0</v>
      </c>
      <c r="W317" s="83">
        <v>0</v>
      </c>
      <c r="X317" s="83">
        <v>0</v>
      </c>
      <c r="Y317" s="83">
        <v>0</v>
      </c>
      <c r="Z317" s="83">
        <v>0</v>
      </c>
      <c r="AA317" s="83">
        <v>0</v>
      </c>
      <c r="AB317" s="83">
        <v>0</v>
      </c>
      <c r="AC317" s="83">
        <v>0</v>
      </c>
      <c r="AD317" s="83">
        <v>0</v>
      </c>
      <c r="AE317" s="84">
        <v>0</v>
      </c>
      <c r="AF317" s="83">
        <f t="shared" si="261"/>
        <v>0</v>
      </c>
      <c r="AG317" s="83">
        <f t="shared" si="276"/>
        <v>0</v>
      </c>
      <c r="AH317" s="83">
        <f t="shared" si="277"/>
        <v>0</v>
      </c>
      <c r="AI317" s="84">
        <v>0</v>
      </c>
      <c r="AJ317" s="83">
        <f t="shared" si="255"/>
        <v>0</v>
      </c>
      <c r="AK317" s="83">
        <f t="shared" si="256"/>
        <v>0</v>
      </c>
      <c r="AL317" s="83">
        <f t="shared" si="257"/>
        <v>0</v>
      </c>
      <c r="AM317" s="84">
        <v>0</v>
      </c>
      <c r="AN317" s="83">
        <f t="shared" si="262"/>
        <v>0</v>
      </c>
      <c r="AO317" s="83">
        <f t="shared" si="263"/>
        <v>0</v>
      </c>
      <c r="AP317" s="83">
        <f t="shared" si="264"/>
        <v>0</v>
      </c>
      <c r="AQ317" s="84">
        <v>0</v>
      </c>
      <c r="AR317" s="83">
        <f t="shared" si="265"/>
        <v>0</v>
      </c>
      <c r="AS317" s="83">
        <f t="shared" si="266"/>
        <v>0</v>
      </c>
      <c r="AT317" s="83">
        <f t="shared" si="267"/>
        <v>0</v>
      </c>
      <c r="AU317" s="83">
        <v>0</v>
      </c>
      <c r="AV317" s="83">
        <v>0</v>
      </c>
      <c r="AW317" s="83">
        <v>0</v>
      </c>
      <c r="AX317" s="84">
        <v>0</v>
      </c>
      <c r="AY317" s="83">
        <f t="shared" si="268"/>
        <v>0</v>
      </c>
      <c r="AZ317" s="83">
        <f t="shared" si="269"/>
        <v>0</v>
      </c>
      <c r="BA317" s="83">
        <f t="shared" si="270"/>
        <v>0</v>
      </c>
      <c r="BB317" s="83">
        <v>0</v>
      </c>
      <c r="BC317" s="83">
        <f t="shared" si="239"/>
        <v>0</v>
      </c>
      <c r="BD317" s="83">
        <f t="shared" si="240"/>
        <v>0</v>
      </c>
      <c r="BE317" s="83">
        <f t="shared" si="241"/>
        <v>0</v>
      </c>
      <c r="BF317" s="84">
        <v>0</v>
      </c>
      <c r="BG317" s="83">
        <f t="shared" si="258"/>
        <v>0</v>
      </c>
      <c r="BH317" s="83">
        <f t="shared" si="259"/>
        <v>0</v>
      </c>
      <c r="BI317" s="83">
        <f t="shared" si="260"/>
        <v>0</v>
      </c>
      <c r="BJ317" s="84">
        <v>0</v>
      </c>
      <c r="BK317" s="83">
        <f t="shared" si="271"/>
        <v>0</v>
      </c>
      <c r="BL317" s="83">
        <f t="shared" si="272"/>
        <v>0</v>
      </c>
      <c r="BM317" s="83">
        <f t="shared" si="273"/>
        <v>0</v>
      </c>
      <c r="BN317" s="83">
        <f t="shared" si="242"/>
        <v>0</v>
      </c>
      <c r="BO317" s="83">
        <f t="shared" si="243"/>
        <v>0</v>
      </c>
      <c r="BP317" s="83">
        <f t="shared" si="244"/>
        <v>0</v>
      </c>
      <c r="BQ317" s="83">
        <f t="shared" si="245"/>
        <v>0</v>
      </c>
      <c r="BR317" s="85"/>
      <c r="BS317" s="83">
        <f t="shared" si="246"/>
        <v>0</v>
      </c>
      <c r="BT317" s="83">
        <f t="shared" si="247"/>
        <v>0</v>
      </c>
      <c r="BU317" s="83"/>
      <c r="BV317" s="86">
        <f t="shared" si="248"/>
        <v>0</v>
      </c>
      <c r="BW317" s="86">
        <f t="shared" si="249"/>
        <v>0</v>
      </c>
      <c r="BX317" s="86">
        <f t="shared" si="250"/>
        <v>0</v>
      </c>
      <c r="BY317" s="78"/>
      <c r="BZ317" s="78"/>
      <c r="CA317" s="78"/>
      <c r="CB317" s="78"/>
      <c r="CC317" s="78"/>
      <c r="CD317" s="78"/>
      <c r="CE317" s="78"/>
      <c r="CF317" s="78"/>
      <c r="CG317" s="78"/>
      <c r="CH317" s="78"/>
      <c r="CI317" s="78"/>
      <c r="CJ317" s="78"/>
      <c r="CK317" s="78"/>
      <c r="CL317" s="78"/>
      <c r="CM317" s="78"/>
      <c r="CN317" s="78"/>
      <c r="CO317" s="78"/>
      <c r="CP317" s="78"/>
      <c r="CQ317" s="78"/>
      <c r="CR317" s="78"/>
      <c r="CS317" s="78"/>
      <c r="CT317" s="78"/>
      <c r="CU317" s="78"/>
      <c r="CV317" s="78"/>
      <c r="CW317" s="78"/>
      <c r="CX317" s="78"/>
      <c r="CY317" s="78"/>
      <c r="CZ317" s="78"/>
      <c r="DA317" s="78"/>
      <c r="DB317" s="78"/>
      <c r="DC317" s="78"/>
      <c r="DD317" s="78"/>
      <c r="DE317" s="78"/>
      <c r="DF317" s="78"/>
      <c r="DG317" s="78"/>
      <c r="DH317" s="78"/>
      <c r="DI317" s="78"/>
      <c r="DJ317" s="78"/>
      <c r="DK317" s="78"/>
      <c r="DL317" s="78"/>
      <c r="DM317" s="78"/>
      <c r="DN317" s="78"/>
      <c r="DO317" s="78"/>
      <c r="DP317" s="78"/>
      <c r="DQ317" s="78"/>
      <c r="DR317" s="78"/>
      <c r="DS317" s="78"/>
      <c r="DT317" s="78"/>
      <c r="DU317" s="78"/>
      <c r="DV317" s="78"/>
      <c r="DW317" s="78"/>
      <c r="DX317" s="78"/>
      <c r="DY317" s="78"/>
      <c r="DZ317" s="78"/>
      <c r="EA317" s="78"/>
      <c r="EB317" s="78"/>
      <c r="EC317" s="78"/>
      <c r="ED317" s="78"/>
      <c r="EE317" s="78"/>
      <c r="EF317" s="78"/>
      <c r="EG317" s="78"/>
      <c r="EH317" s="78"/>
      <c r="EI317" s="78"/>
      <c r="EJ317" s="78"/>
    </row>
    <row r="318" spans="1:140" x14ac:dyDescent="0.25">
      <c r="A318" s="87"/>
      <c r="B318" s="119">
        <v>315</v>
      </c>
      <c r="C318" s="158" t="s">
        <v>429</v>
      </c>
      <c r="D318" s="158" t="s">
        <v>492</v>
      </c>
      <c r="E318" s="73">
        <v>0</v>
      </c>
      <c r="F318" s="73">
        <v>0.4</v>
      </c>
      <c r="G318" s="73">
        <v>0</v>
      </c>
      <c r="H318" s="74">
        <v>6.8</v>
      </c>
      <c r="I318" s="74">
        <v>0</v>
      </c>
      <c r="J318" s="74">
        <v>0</v>
      </c>
      <c r="K318" s="75">
        <v>0</v>
      </c>
      <c r="L318" s="74">
        <f t="shared" si="274"/>
        <v>0</v>
      </c>
      <c r="M318" s="74">
        <f t="shared" si="275"/>
        <v>0</v>
      </c>
      <c r="N318" s="74">
        <v>0</v>
      </c>
      <c r="O318" s="74">
        <v>0</v>
      </c>
      <c r="P318" s="74">
        <v>4.7</v>
      </c>
      <c r="Q318" s="74">
        <v>89</v>
      </c>
      <c r="R318" s="74">
        <v>4.7</v>
      </c>
      <c r="S318" s="74">
        <v>13.7</v>
      </c>
      <c r="T318" s="74">
        <v>0</v>
      </c>
      <c r="U318" s="74">
        <v>0</v>
      </c>
      <c r="V318" s="74">
        <v>0</v>
      </c>
      <c r="W318" s="74">
        <v>0</v>
      </c>
      <c r="X318" s="74">
        <v>0</v>
      </c>
      <c r="Y318" s="74">
        <v>0</v>
      </c>
      <c r="Z318" s="74">
        <v>0</v>
      </c>
      <c r="AA318" s="74">
        <v>0</v>
      </c>
      <c r="AB318" s="74">
        <v>0</v>
      </c>
      <c r="AC318" s="74">
        <v>0</v>
      </c>
      <c r="AD318" s="74">
        <v>0</v>
      </c>
      <c r="AE318" s="75">
        <v>23</v>
      </c>
      <c r="AF318" s="74">
        <f t="shared" si="261"/>
        <v>0</v>
      </c>
      <c r="AG318" s="74">
        <f t="shared" si="276"/>
        <v>0</v>
      </c>
      <c r="AH318" s="74">
        <f t="shared" si="277"/>
        <v>23</v>
      </c>
      <c r="AI318" s="75">
        <v>0</v>
      </c>
      <c r="AJ318" s="74">
        <f t="shared" si="255"/>
        <v>0</v>
      </c>
      <c r="AK318" s="74">
        <f t="shared" si="256"/>
        <v>0</v>
      </c>
      <c r="AL318" s="74">
        <f t="shared" si="257"/>
        <v>0</v>
      </c>
      <c r="AM318" s="75">
        <v>0</v>
      </c>
      <c r="AN318" s="74">
        <f t="shared" si="262"/>
        <v>0</v>
      </c>
      <c r="AO318" s="74">
        <f t="shared" si="263"/>
        <v>0</v>
      </c>
      <c r="AP318" s="74">
        <f t="shared" si="264"/>
        <v>0</v>
      </c>
      <c r="AQ318" s="75">
        <v>0</v>
      </c>
      <c r="AR318" s="74">
        <f t="shared" si="265"/>
        <v>0</v>
      </c>
      <c r="AS318" s="74">
        <f t="shared" si="266"/>
        <v>0</v>
      </c>
      <c r="AT318" s="74">
        <f t="shared" si="267"/>
        <v>0</v>
      </c>
      <c r="AU318" s="74">
        <v>0</v>
      </c>
      <c r="AV318" s="74">
        <v>0</v>
      </c>
      <c r="AW318" s="74">
        <v>8.8235294117647065</v>
      </c>
      <c r="AX318" s="75">
        <v>0</v>
      </c>
      <c r="AY318" s="74">
        <f t="shared" si="268"/>
        <v>0</v>
      </c>
      <c r="AZ318" s="74">
        <f t="shared" si="269"/>
        <v>0</v>
      </c>
      <c r="BA318" s="74">
        <f t="shared" si="270"/>
        <v>0</v>
      </c>
      <c r="BB318" s="74">
        <v>95</v>
      </c>
      <c r="BC318" s="74">
        <f t="shared" si="239"/>
        <v>0</v>
      </c>
      <c r="BD318" s="74">
        <f t="shared" si="240"/>
        <v>0</v>
      </c>
      <c r="BE318" s="74">
        <f t="shared" si="241"/>
        <v>95</v>
      </c>
      <c r="BF318" s="75">
        <v>5.58</v>
      </c>
      <c r="BG318" s="74">
        <f t="shared" si="258"/>
        <v>0</v>
      </c>
      <c r="BH318" s="74">
        <f t="shared" si="259"/>
        <v>3.0690000000000004</v>
      </c>
      <c r="BI318" s="74">
        <f t="shared" si="260"/>
        <v>2.5110000000000001</v>
      </c>
      <c r="BJ318" s="75">
        <v>0</v>
      </c>
      <c r="BK318" s="74">
        <f t="shared" si="271"/>
        <v>0</v>
      </c>
      <c r="BL318" s="74">
        <f t="shared" si="272"/>
        <v>0</v>
      </c>
      <c r="BM318" s="74">
        <f t="shared" si="273"/>
        <v>0</v>
      </c>
      <c r="BN318" s="74">
        <f t="shared" si="242"/>
        <v>0</v>
      </c>
      <c r="BO318" s="74">
        <f t="shared" si="243"/>
        <v>123.99252941176472</v>
      </c>
      <c r="BP318" s="74">
        <f t="shared" si="244"/>
        <v>127.711</v>
      </c>
      <c r="BQ318" s="74">
        <f t="shared" si="245"/>
        <v>251.70352941176472</v>
      </c>
      <c r="BS318" s="74">
        <f t="shared" si="246"/>
        <v>251.70352941176472</v>
      </c>
      <c r="BT318" s="74">
        <f t="shared" si="247"/>
        <v>0</v>
      </c>
      <c r="BU318" s="74"/>
      <c r="BV318" s="77">
        <f t="shared" si="248"/>
        <v>0</v>
      </c>
      <c r="BW318" s="77">
        <f t="shared" si="249"/>
        <v>0.49261339203918714</v>
      </c>
      <c r="BX318" s="77">
        <f t="shared" si="250"/>
        <v>0.50738660796081292</v>
      </c>
      <c r="BY318" s="78"/>
      <c r="BZ318" s="78"/>
      <c r="CA318" s="78"/>
      <c r="CB318" s="78"/>
      <c r="CC318" s="78"/>
      <c r="CD318" s="78"/>
      <c r="CE318" s="78"/>
      <c r="CF318" s="78"/>
      <c r="CG318" s="78"/>
      <c r="CH318" s="78"/>
      <c r="CI318" s="78"/>
      <c r="CJ318" s="78"/>
      <c r="CK318" s="78"/>
      <c r="CL318" s="78"/>
      <c r="CM318" s="78"/>
      <c r="CN318" s="78"/>
      <c r="CO318" s="78"/>
      <c r="CP318" s="78"/>
      <c r="CQ318" s="78"/>
      <c r="CR318" s="78"/>
      <c r="CS318" s="78"/>
      <c r="CT318" s="78"/>
      <c r="CU318" s="78"/>
      <c r="CV318" s="78"/>
      <c r="CW318" s="78"/>
      <c r="CX318" s="78"/>
      <c r="CY318" s="78"/>
      <c r="CZ318" s="78"/>
      <c r="DA318" s="78"/>
      <c r="DB318" s="78"/>
      <c r="DC318" s="78"/>
      <c r="DD318" s="78"/>
      <c r="DE318" s="78"/>
      <c r="DF318" s="78"/>
      <c r="DG318" s="78"/>
      <c r="DH318" s="78"/>
      <c r="DI318" s="78"/>
      <c r="DJ318" s="78"/>
      <c r="DK318" s="78"/>
      <c r="DL318" s="78"/>
      <c r="DM318" s="78"/>
      <c r="DN318" s="78"/>
      <c r="DO318" s="78"/>
      <c r="DP318" s="78"/>
      <c r="DQ318" s="78"/>
      <c r="DR318" s="78"/>
      <c r="DS318" s="78"/>
      <c r="DT318" s="78"/>
      <c r="DU318" s="78"/>
      <c r="DV318" s="78"/>
      <c r="DW318" s="78"/>
      <c r="DX318" s="78"/>
      <c r="DY318" s="78"/>
      <c r="DZ318" s="78"/>
      <c r="EA318" s="78"/>
      <c r="EB318" s="78"/>
      <c r="EC318" s="78"/>
      <c r="ED318" s="78"/>
      <c r="EE318" s="78"/>
      <c r="EF318" s="78"/>
      <c r="EG318" s="78"/>
      <c r="EH318" s="78"/>
      <c r="EI318" s="78"/>
      <c r="EJ318" s="78"/>
    </row>
    <row r="319" spans="1:140" x14ac:dyDescent="0.25">
      <c r="A319" s="87"/>
      <c r="B319" s="119">
        <v>316</v>
      </c>
      <c r="C319" s="88" t="s">
        <v>369</v>
      </c>
      <c r="D319" s="88" t="s">
        <v>219</v>
      </c>
      <c r="E319" s="73">
        <v>0</v>
      </c>
      <c r="F319" s="73">
        <v>0.3</v>
      </c>
      <c r="G319" s="73">
        <v>0</v>
      </c>
      <c r="H319" s="74">
        <v>2.2352941176470589</v>
      </c>
      <c r="I319" s="74">
        <v>0</v>
      </c>
      <c r="J319" s="74">
        <v>0</v>
      </c>
      <c r="K319" s="75">
        <v>0</v>
      </c>
      <c r="L319" s="74">
        <f t="shared" si="274"/>
        <v>0</v>
      </c>
      <c r="M319" s="74">
        <f t="shared" si="275"/>
        <v>0</v>
      </c>
      <c r="N319" s="74">
        <v>0</v>
      </c>
      <c r="O319" s="74">
        <v>0</v>
      </c>
      <c r="P319" s="74">
        <v>0</v>
      </c>
      <c r="Q319" s="74">
        <v>0</v>
      </c>
      <c r="R319" s="74">
        <v>0</v>
      </c>
      <c r="S319" s="74">
        <v>0</v>
      </c>
      <c r="T319" s="74">
        <v>0</v>
      </c>
      <c r="U319" s="74">
        <v>0</v>
      </c>
      <c r="V319" s="74">
        <v>0</v>
      </c>
      <c r="W319" s="74">
        <v>0</v>
      </c>
      <c r="X319" s="74">
        <v>0</v>
      </c>
      <c r="Y319" s="74">
        <v>0</v>
      </c>
      <c r="Z319" s="74">
        <v>0</v>
      </c>
      <c r="AA319" s="74">
        <v>0</v>
      </c>
      <c r="AB319" s="74">
        <v>0</v>
      </c>
      <c r="AC319" s="74">
        <v>0</v>
      </c>
      <c r="AD319" s="74">
        <v>0</v>
      </c>
      <c r="AE319" s="75">
        <v>0</v>
      </c>
      <c r="AF319" s="74">
        <f t="shared" si="261"/>
        <v>0</v>
      </c>
      <c r="AG319" s="74">
        <f t="shared" si="276"/>
        <v>0</v>
      </c>
      <c r="AH319" s="74">
        <f t="shared" si="277"/>
        <v>0</v>
      </c>
      <c r="AI319" s="75">
        <v>0</v>
      </c>
      <c r="AJ319" s="74">
        <f t="shared" si="255"/>
        <v>0</v>
      </c>
      <c r="AK319" s="74">
        <f t="shared" si="256"/>
        <v>0</v>
      </c>
      <c r="AL319" s="74">
        <f t="shared" si="257"/>
        <v>0</v>
      </c>
      <c r="AM319" s="75">
        <v>0</v>
      </c>
      <c r="AN319" s="74">
        <f t="shared" si="262"/>
        <v>0</v>
      </c>
      <c r="AO319" s="74">
        <f t="shared" si="263"/>
        <v>0</v>
      </c>
      <c r="AP319" s="74">
        <f t="shared" si="264"/>
        <v>0</v>
      </c>
      <c r="AQ319" s="75">
        <v>8.8000000000000007</v>
      </c>
      <c r="AR319" s="74">
        <f t="shared" si="265"/>
        <v>4.4000000000000004</v>
      </c>
      <c r="AS319" s="74">
        <f t="shared" si="266"/>
        <v>2.2000000000000002</v>
      </c>
      <c r="AT319" s="74">
        <f t="shared" si="267"/>
        <v>2.2000000000000002</v>
      </c>
      <c r="AU319" s="74">
        <v>0</v>
      </c>
      <c r="AV319" s="74">
        <v>0</v>
      </c>
      <c r="AW319" s="74">
        <v>12.941176470588236</v>
      </c>
      <c r="AX319" s="75">
        <v>0</v>
      </c>
      <c r="AY319" s="74">
        <f t="shared" si="268"/>
        <v>0</v>
      </c>
      <c r="AZ319" s="74">
        <f t="shared" si="269"/>
        <v>0</v>
      </c>
      <c r="BA319" s="74">
        <f t="shared" si="270"/>
        <v>0</v>
      </c>
      <c r="BB319" s="74">
        <v>0</v>
      </c>
      <c r="BC319" s="74">
        <f t="shared" si="239"/>
        <v>0</v>
      </c>
      <c r="BD319" s="74">
        <f t="shared" si="240"/>
        <v>0</v>
      </c>
      <c r="BE319" s="74">
        <f t="shared" si="241"/>
        <v>0</v>
      </c>
      <c r="BF319" s="75">
        <v>0.44</v>
      </c>
      <c r="BG319" s="74">
        <f t="shared" si="258"/>
        <v>0</v>
      </c>
      <c r="BH319" s="74">
        <f t="shared" si="259"/>
        <v>0.24200000000000002</v>
      </c>
      <c r="BI319" s="74">
        <f t="shared" si="260"/>
        <v>0.19800000000000001</v>
      </c>
      <c r="BJ319" s="75">
        <v>0</v>
      </c>
      <c r="BK319" s="74">
        <f t="shared" si="271"/>
        <v>0</v>
      </c>
      <c r="BL319" s="74">
        <f t="shared" si="272"/>
        <v>0</v>
      </c>
      <c r="BM319" s="74">
        <f t="shared" si="273"/>
        <v>0</v>
      </c>
      <c r="BN319" s="74">
        <f t="shared" si="242"/>
        <v>4.4000000000000004</v>
      </c>
      <c r="BO319" s="74">
        <f t="shared" si="243"/>
        <v>15.383176470588236</v>
      </c>
      <c r="BP319" s="74">
        <f t="shared" si="244"/>
        <v>4.9332941176470593</v>
      </c>
      <c r="BQ319" s="74">
        <f t="shared" si="245"/>
        <v>24.716470588235296</v>
      </c>
      <c r="BS319" s="74">
        <f t="shared" si="246"/>
        <v>24.716470588235296</v>
      </c>
      <c r="BT319" s="74">
        <f t="shared" si="247"/>
        <v>0</v>
      </c>
      <c r="BU319" s="74"/>
      <c r="BV319" s="77">
        <f t="shared" si="248"/>
        <v>0.17801894426198295</v>
      </c>
      <c r="BW319" s="77">
        <f t="shared" si="249"/>
        <v>0.62238564424770337</v>
      </c>
      <c r="BX319" s="77">
        <f t="shared" si="250"/>
        <v>0.19959541149031368</v>
      </c>
      <c r="BY319" s="78"/>
      <c r="BZ319" s="78"/>
      <c r="CA319" s="78"/>
      <c r="CB319" s="78"/>
      <c r="CC319" s="78"/>
      <c r="CD319" s="78"/>
      <c r="CE319" s="78"/>
      <c r="CF319" s="78"/>
      <c r="CG319" s="78"/>
      <c r="CH319" s="78"/>
      <c r="CI319" s="78"/>
      <c r="CJ319" s="78"/>
      <c r="CK319" s="78"/>
      <c r="CL319" s="78"/>
      <c r="CM319" s="78"/>
      <c r="CN319" s="78"/>
      <c r="CO319" s="78"/>
      <c r="CP319" s="78"/>
      <c r="CQ319" s="78"/>
      <c r="CR319" s="78"/>
      <c r="CS319" s="78"/>
      <c r="CT319" s="78"/>
      <c r="CU319" s="78"/>
      <c r="CV319" s="78"/>
      <c r="CW319" s="78"/>
      <c r="CX319" s="78"/>
      <c r="CY319" s="78"/>
      <c r="CZ319" s="78"/>
      <c r="DA319" s="78"/>
      <c r="DB319" s="78"/>
      <c r="DC319" s="78"/>
      <c r="DD319" s="78"/>
      <c r="DE319" s="78"/>
      <c r="DF319" s="78"/>
      <c r="DG319" s="78"/>
      <c r="DH319" s="78"/>
      <c r="DI319" s="78"/>
      <c r="DJ319" s="78"/>
      <c r="DK319" s="78"/>
      <c r="DL319" s="78"/>
      <c r="DM319" s="78"/>
      <c r="DN319" s="78"/>
      <c r="DO319" s="78"/>
      <c r="DP319" s="78"/>
      <c r="DQ319" s="78"/>
      <c r="DR319" s="78"/>
      <c r="DS319" s="78"/>
      <c r="DT319" s="78"/>
      <c r="DU319" s="78"/>
      <c r="DV319" s="78"/>
      <c r="DW319" s="78"/>
      <c r="DX319" s="78"/>
      <c r="DY319" s="78"/>
      <c r="DZ319" s="78"/>
      <c r="EA319" s="78"/>
      <c r="EB319" s="78"/>
      <c r="EC319" s="78"/>
      <c r="ED319" s="78"/>
      <c r="EE319" s="78"/>
      <c r="EF319" s="78"/>
      <c r="EG319" s="78"/>
      <c r="EH319" s="78"/>
      <c r="EI319" s="78"/>
      <c r="EJ319" s="78"/>
    </row>
    <row r="320" spans="1:140" x14ac:dyDescent="0.25">
      <c r="A320" s="87"/>
      <c r="B320" s="119">
        <v>317</v>
      </c>
      <c r="C320" s="88" t="s">
        <v>590</v>
      </c>
      <c r="D320" s="88" t="s">
        <v>660</v>
      </c>
      <c r="E320" s="73">
        <v>0</v>
      </c>
      <c r="F320" s="73">
        <v>0</v>
      </c>
      <c r="G320" s="73">
        <v>0</v>
      </c>
      <c r="H320" s="74">
        <v>0</v>
      </c>
      <c r="I320" s="74">
        <v>0</v>
      </c>
      <c r="J320" s="74">
        <v>0</v>
      </c>
      <c r="K320" s="75">
        <v>0</v>
      </c>
      <c r="L320" s="74">
        <f t="shared" si="274"/>
        <v>0</v>
      </c>
      <c r="M320" s="74">
        <f t="shared" si="275"/>
        <v>0</v>
      </c>
      <c r="N320" s="74">
        <v>0</v>
      </c>
      <c r="O320" s="74">
        <v>0</v>
      </c>
      <c r="P320" s="74">
        <v>0</v>
      </c>
      <c r="Q320" s="74">
        <v>0</v>
      </c>
      <c r="R320" s="74">
        <v>0</v>
      </c>
      <c r="S320" s="74">
        <v>0</v>
      </c>
      <c r="T320" s="74">
        <v>0</v>
      </c>
      <c r="U320" s="129">
        <v>0</v>
      </c>
      <c r="V320" s="74">
        <v>0</v>
      </c>
      <c r="W320" s="74">
        <v>0.9</v>
      </c>
      <c r="X320" s="74">
        <v>0</v>
      </c>
      <c r="Y320" s="74">
        <v>0</v>
      </c>
      <c r="Z320" s="74">
        <v>0</v>
      </c>
      <c r="AA320" s="129">
        <v>0</v>
      </c>
      <c r="AB320" s="74">
        <v>0</v>
      </c>
      <c r="AC320" s="74">
        <v>0</v>
      </c>
      <c r="AD320" s="74">
        <v>0</v>
      </c>
      <c r="AE320" s="75">
        <v>0</v>
      </c>
      <c r="AF320" s="74">
        <f t="shared" si="261"/>
        <v>0</v>
      </c>
      <c r="AG320" s="74">
        <f t="shared" si="276"/>
        <v>0</v>
      </c>
      <c r="AH320" s="74">
        <f t="shared" si="277"/>
        <v>0</v>
      </c>
      <c r="AI320" s="75">
        <v>0</v>
      </c>
      <c r="AJ320" s="74">
        <f t="shared" si="255"/>
        <v>0</v>
      </c>
      <c r="AK320" s="74">
        <f t="shared" si="256"/>
        <v>0</v>
      </c>
      <c r="AL320" s="74">
        <f t="shared" si="257"/>
        <v>0</v>
      </c>
      <c r="AM320" s="75">
        <v>0</v>
      </c>
      <c r="AN320" s="74">
        <f t="shared" si="262"/>
        <v>0</v>
      </c>
      <c r="AO320" s="74">
        <f t="shared" si="263"/>
        <v>0</v>
      </c>
      <c r="AP320" s="74">
        <f t="shared" si="264"/>
        <v>0</v>
      </c>
      <c r="AQ320" s="75">
        <v>0</v>
      </c>
      <c r="AR320" s="74">
        <f t="shared" si="265"/>
        <v>0</v>
      </c>
      <c r="AS320" s="74">
        <f t="shared" si="266"/>
        <v>0</v>
      </c>
      <c r="AT320" s="74">
        <f t="shared" si="267"/>
        <v>0</v>
      </c>
      <c r="AU320" s="74">
        <v>0</v>
      </c>
      <c r="AV320" s="74">
        <v>0</v>
      </c>
      <c r="AW320" s="74">
        <v>0</v>
      </c>
      <c r="AX320" s="75">
        <v>0</v>
      </c>
      <c r="AY320" s="74">
        <f t="shared" si="268"/>
        <v>0</v>
      </c>
      <c r="AZ320" s="74">
        <f t="shared" si="269"/>
        <v>0</v>
      </c>
      <c r="BA320" s="74">
        <f t="shared" si="270"/>
        <v>0</v>
      </c>
      <c r="BB320" s="74">
        <v>0</v>
      </c>
      <c r="BC320" s="74">
        <f t="shared" si="239"/>
        <v>0</v>
      </c>
      <c r="BD320" s="74">
        <f t="shared" si="240"/>
        <v>0</v>
      </c>
      <c r="BE320" s="74">
        <f t="shared" si="241"/>
        <v>0</v>
      </c>
      <c r="BF320" s="75">
        <v>0.1</v>
      </c>
      <c r="BG320" s="74">
        <f t="shared" si="258"/>
        <v>0</v>
      </c>
      <c r="BH320" s="74">
        <f t="shared" si="259"/>
        <v>5.5000000000000007E-2</v>
      </c>
      <c r="BI320" s="74">
        <f t="shared" si="260"/>
        <v>4.5000000000000005E-2</v>
      </c>
      <c r="BJ320" s="75">
        <v>0</v>
      </c>
      <c r="BK320" s="74">
        <f t="shared" si="271"/>
        <v>0</v>
      </c>
      <c r="BL320" s="74">
        <f t="shared" si="272"/>
        <v>0</v>
      </c>
      <c r="BM320" s="74">
        <f t="shared" si="273"/>
        <v>0</v>
      </c>
      <c r="BN320" s="74">
        <f t="shared" si="242"/>
        <v>0</v>
      </c>
      <c r="BO320" s="74">
        <f t="shared" si="243"/>
        <v>0.95500000000000007</v>
      </c>
      <c r="BP320" s="74">
        <f t="shared" si="244"/>
        <v>4.5000000000000005E-2</v>
      </c>
      <c r="BQ320" s="74">
        <f t="shared" si="245"/>
        <v>1</v>
      </c>
      <c r="BS320" s="74">
        <f t="shared" si="246"/>
        <v>1</v>
      </c>
      <c r="BT320" s="74">
        <f t="shared" si="247"/>
        <v>0</v>
      </c>
      <c r="BU320" s="74"/>
      <c r="BV320" s="77">
        <f t="shared" si="248"/>
        <v>0</v>
      </c>
      <c r="BW320" s="77">
        <f t="shared" si="249"/>
        <v>0.95500000000000007</v>
      </c>
      <c r="BX320" s="77">
        <f t="shared" si="250"/>
        <v>4.5000000000000005E-2</v>
      </c>
      <c r="BY320" s="78"/>
      <c r="BZ320" s="78"/>
      <c r="CA320" s="78"/>
      <c r="CB320" s="78"/>
      <c r="CC320" s="78"/>
      <c r="CD320" s="78"/>
      <c r="CE320" s="78"/>
      <c r="CF320" s="78"/>
      <c r="CG320" s="78"/>
      <c r="CH320" s="78"/>
      <c r="CI320" s="78"/>
      <c r="CJ320" s="78"/>
      <c r="CK320" s="78"/>
      <c r="CL320" s="78"/>
      <c r="CM320" s="78"/>
      <c r="CN320" s="78"/>
      <c r="CO320" s="78"/>
      <c r="CP320" s="78"/>
      <c r="CQ320" s="78"/>
      <c r="CR320" s="78"/>
      <c r="CS320" s="78"/>
      <c r="CT320" s="78"/>
      <c r="CU320" s="78"/>
      <c r="CV320" s="78"/>
      <c r="CW320" s="78"/>
      <c r="CX320" s="78"/>
      <c r="CY320" s="78"/>
      <c r="CZ320" s="78"/>
      <c r="DA320" s="78"/>
      <c r="DB320" s="78"/>
      <c r="DC320" s="78"/>
      <c r="DD320" s="78"/>
      <c r="DE320" s="78"/>
      <c r="DF320" s="78"/>
      <c r="DG320" s="78"/>
      <c r="DH320" s="78"/>
      <c r="DI320" s="78"/>
      <c r="DJ320" s="78"/>
      <c r="DK320" s="78"/>
      <c r="DL320" s="78"/>
      <c r="DM320" s="78"/>
      <c r="DN320" s="78"/>
      <c r="DO320" s="78"/>
      <c r="DP320" s="78"/>
      <c r="DQ320" s="78"/>
      <c r="DR320" s="78"/>
      <c r="DS320" s="78"/>
      <c r="DT320" s="78"/>
      <c r="DU320" s="78"/>
      <c r="DV320" s="78"/>
      <c r="DW320" s="78"/>
      <c r="DX320" s="78"/>
      <c r="DY320" s="78"/>
      <c r="DZ320" s="78"/>
      <c r="EA320" s="78"/>
      <c r="EB320" s="78"/>
      <c r="EC320" s="78"/>
      <c r="ED320" s="78"/>
      <c r="EE320" s="78"/>
      <c r="EF320" s="78"/>
      <c r="EG320" s="78"/>
      <c r="EH320" s="78"/>
      <c r="EI320" s="78"/>
      <c r="EJ320" s="78"/>
    </row>
    <row r="321" spans="1:140" x14ac:dyDescent="0.25">
      <c r="A321" s="87"/>
      <c r="B321" s="89">
        <v>318</v>
      </c>
      <c r="C321" s="90" t="s">
        <v>447</v>
      </c>
      <c r="D321" s="90" t="s">
        <v>220</v>
      </c>
      <c r="E321" s="91">
        <v>0</v>
      </c>
      <c r="F321" s="91">
        <v>8.0599999999999987</v>
      </c>
      <c r="G321" s="91">
        <v>46</v>
      </c>
      <c r="H321" s="92">
        <v>0</v>
      </c>
      <c r="I321" s="92">
        <v>0</v>
      </c>
      <c r="J321" s="92">
        <v>0</v>
      </c>
      <c r="K321" s="93">
        <v>180</v>
      </c>
      <c r="L321" s="92">
        <f t="shared" si="274"/>
        <v>99.000000000000014</v>
      </c>
      <c r="M321" s="92">
        <f t="shared" si="275"/>
        <v>81</v>
      </c>
      <c r="N321" s="92">
        <v>0</v>
      </c>
      <c r="O321" s="92">
        <v>0</v>
      </c>
      <c r="P321" s="92">
        <v>0</v>
      </c>
      <c r="Q321" s="92">
        <v>193</v>
      </c>
      <c r="R321" s="92">
        <v>0</v>
      </c>
      <c r="S321" s="92">
        <v>0</v>
      </c>
      <c r="T321" s="92">
        <v>0</v>
      </c>
      <c r="U321" s="130">
        <v>0</v>
      </c>
      <c r="V321" s="92">
        <v>0</v>
      </c>
      <c r="W321" s="92">
        <v>0</v>
      </c>
      <c r="X321" s="92">
        <v>0</v>
      </c>
      <c r="Y321" s="92">
        <v>0</v>
      </c>
      <c r="Z321" s="92">
        <v>0</v>
      </c>
      <c r="AA321" s="130">
        <v>0</v>
      </c>
      <c r="AB321" s="92">
        <v>0</v>
      </c>
      <c r="AC321" s="92">
        <v>0</v>
      </c>
      <c r="AD321" s="92">
        <v>0</v>
      </c>
      <c r="AE321" s="93">
        <v>55</v>
      </c>
      <c r="AF321" s="92">
        <f t="shared" si="261"/>
        <v>0</v>
      </c>
      <c r="AG321" s="92">
        <f t="shared" si="276"/>
        <v>0</v>
      </c>
      <c r="AH321" s="92">
        <f t="shared" si="277"/>
        <v>55</v>
      </c>
      <c r="AI321" s="93">
        <v>0</v>
      </c>
      <c r="AJ321" s="92">
        <f t="shared" si="255"/>
        <v>0</v>
      </c>
      <c r="AK321" s="92">
        <f t="shared" si="256"/>
        <v>0</v>
      </c>
      <c r="AL321" s="92">
        <f t="shared" si="257"/>
        <v>0</v>
      </c>
      <c r="AM321" s="93">
        <v>0</v>
      </c>
      <c r="AN321" s="92">
        <f t="shared" si="262"/>
        <v>0</v>
      </c>
      <c r="AO321" s="92">
        <f t="shared" si="263"/>
        <v>0</v>
      </c>
      <c r="AP321" s="92">
        <f t="shared" si="264"/>
        <v>0</v>
      </c>
      <c r="AQ321" s="93">
        <v>9.6999999999999993</v>
      </c>
      <c r="AR321" s="92">
        <f t="shared" si="265"/>
        <v>4.8499999999999996</v>
      </c>
      <c r="AS321" s="92">
        <f t="shared" si="266"/>
        <v>2.4249999999999998</v>
      </c>
      <c r="AT321" s="92">
        <f t="shared" si="267"/>
        <v>2.4249999999999998</v>
      </c>
      <c r="AU321" s="92">
        <v>0</v>
      </c>
      <c r="AV321" s="92">
        <v>0</v>
      </c>
      <c r="AW321" s="92">
        <v>0</v>
      </c>
      <c r="AX321" s="93">
        <v>0</v>
      </c>
      <c r="AY321" s="92">
        <f t="shared" si="268"/>
        <v>0</v>
      </c>
      <c r="AZ321" s="92">
        <f t="shared" si="269"/>
        <v>0</v>
      </c>
      <c r="BA321" s="92">
        <f t="shared" si="270"/>
        <v>0</v>
      </c>
      <c r="BB321" s="92">
        <v>0</v>
      </c>
      <c r="BC321" s="74">
        <f t="shared" si="239"/>
        <v>0</v>
      </c>
      <c r="BD321" s="74">
        <f t="shared" si="240"/>
        <v>0</v>
      </c>
      <c r="BE321" s="74">
        <f t="shared" si="241"/>
        <v>0</v>
      </c>
      <c r="BF321" s="93">
        <v>5.8</v>
      </c>
      <c r="BG321" s="92">
        <f t="shared" si="258"/>
        <v>0</v>
      </c>
      <c r="BH321" s="92">
        <f t="shared" si="259"/>
        <v>3.19</v>
      </c>
      <c r="BI321" s="92">
        <f t="shared" si="260"/>
        <v>2.61</v>
      </c>
      <c r="BJ321" s="93">
        <v>5.057644973425087</v>
      </c>
      <c r="BK321" s="92">
        <f t="shared" si="271"/>
        <v>0</v>
      </c>
      <c r="BL321" s="92">
        <f t="shared" si="272"/>
        <v>2.7817047353837983</v>
      </c>
      <c r="BM321" s="92">
        <f t="shared" si="273"/>
        <v>2.2759402380412892</v>
      </c>
      <c r="BN321" s="74">
        <f t="shared" si="242"/>
        <v>4.8499999999999996</v>
      </c>
      <c r="BO321" s="74">
        <f t="shared" si="243"/>
        <v>300.39670473538382</v>
      </c>
      <c r="BP321" s="74">
        <f t="shared" si="244"/>
        <v>197.37094023804133</v>
      </c>
      <c r="BQ321" s="92">
        <f t="shared" si="245"/>
        <v>502.61764497342517</v>
      </c>
      <c r="BR321" s="94"/>
      <c r="BS321" s="92">
        <f t="shared" si="246"/>
        <v>502.61764497342512</v>
      </c>
      <c r="BT321" s="92">
        <f t="shared" si="247"/>
        <v>0</v>
      </c>
      <c r="BU321" s="92"/>
      <c r="BV321" s="95">
        <f t="shared" si="248"/>
        <v>9.6494821630395272E-3</v>
      </c>
      <c r="BW321" s="95">
        <f t="shared" si="249"/>
        <v>0.59766446271751295</v>
      </c>
      <c r="BX321" s="95">
        <f t="shared" si="250"/>
        <v>0.39268605511944749</v>
      </c>
      <c r="BY321" s="78"/>
      <c r="BZ321" s="78"/>
      <c r="CA321" s="78"/>
      <c r="CB321" s="78"/>
      <c r="CC321" s="78"/>
      <c r="CD321" s="78"/>
      <c r="CE321" s="78"/>
      <c r="CF321" s="78"/>
      <c r="CG321" s="78"/>
      <c r="CH321" s="78"/>
      <c r="CI321" s="78"/>
      <c r="CJ321" s="78"/>
      <c r="CK321" s="78"/>
      <c r="CL321" s="78"/>
      <c r="CM321" s="78"/>
      <c r="CN321" s="78"/>
      <c r="CO321" s="78"/>
      <c r="CP321" s="78"/>
      <c r="CQ321" s="78"/>
      <c r="CR321" s="78"/>
      <c r="CS321" s="78"/>
      <c r="CT321" s="78"/>
      <c r="CU321" s="78"/>
      <c r="CV321" s="78"/>
      <c r="CW321" s="78"/>
      <c r="CX321" s="78"/>
      <c r="CY321" s="78"/>
      <c r="CZ321" s="78"/>
      <c r="DA321" s="78"/>
      <c r="DB321" s="78"/>
      <c r="DC321" s="78"/>
      <c r="DD321" s="78"/>
      <c r="DE321" s="78"/>
      <c r="DF321" s="78"/>
      <c r="DG321" s="78"/>
      <c r="DH321" s="78"/>
      <c r="DI321" s="78"/>
      <c r="DJ321" s="78"/>
      <c r="DK321" s="78"/>
      <c r="DL321" s="78"/>
      <c r="DM321" s="78"/>
      <c r="DN321" s="78"/>
      <c r="DO321" s="78"/>
      <c r="DP321" s="78"/>
      <c r="DQ321" s="78"/>
      <c r="DR321" s="78"/>
      <c r="DS321" s="78"/>
      <c r="DT321" s="78"/>
      <c r="DU321" s="78"/>
      <c r="DV321" s="78"/>
      <c r="DW321" s="78"/>
      <c r="DX321" s="78"/>
      <c r="DY321" s="78"/>
      <c r="DZ321" s="78"/>
      <c r="EA321" s="78"/>
      <c r="EB321" s="78"/>
      <c r="EC321" s="78"/>
      <c r="ED321" s="78"/>
      <c r="EE321" s="78"/>
      <c r="EF321" s="78"/>
      <c r="EG321" s="78"/>
      <c r="EH321" s="78"/>
      <c r="EI321" s="78"/>
      <c r="EJ321" s="78"/>
    </row>
    <row r="322" spans="1:140" x14ac:dyDescent="0.25">
      <c r="A322" s="87"/>
      <c r="B322" s="119">
        <v>319</v>
      </c>
      <c r="C322" s="88" t="s">
        <v>407</v>
      </c>
      <c r="D322" s="88" t="s">
        <v>221</v>
      </c>
      <c r="E322" s="73">
        <v>0</v>
      </c>
      <c r="F322" s="73">
        <v>0.53</v>
      </c>
      <c r="G322" s="73">
        <v>0</v>
      </c>
      <c r="H322" s="74">
        <v>3.09</v>
      </c>
      <c r="I322" s="74">
        <v>0</v>
      </c>
      <c r="J322" s="74">
        <v>0</v>
      </c>
      <c r="K322" s="75">
        <v>0</v>
      </c>
      <c r="L322" s="74">
        <f t="shared" si="274"/>
        <v>0</v>
      </c>
      <c r="M322" s="74">
        <f t="shared" si="275"/>
        <v>0</v>
      </c>
      <c r="N322" s="74">
        <v>0</v>
      </c>
      <c r="O322" s="74">
        <v>0</v>
      </c>
      <c r="P322" s="74">
        <v>0</v>
      </c>
      <c r="Q322" s="74">
        <v>0</v>
      </c>
      <c r="R322" s="74">
        <v>0</v>
      </c>
      <c r="S322" s="74">
        <v>0</v>
      </c>
      <c r="T322" s="74">
        <v>0</v>
      </c>
      <c r="U322" s="74">
        <v>0</v>
      </c>
      <c r="V322" s="74">
        <v>0</v>
      </c>
      <c r="W322" s="74">
        <v>0</v>
      </c>
      <c r="X322" s="74">
        <v>0</v>
      </c>
      <c r="Y322" s="74">
        <v>0</v>
      </c>
      <c r="Z322" s="74">
        <v>0</v>
      </c>
      <c r="AA322" s="74">
        <v>0</v>
      </c>
      <c r="AB322" s="74">
        <v>0</v>
      </c>
      <c r="AC322" s="74">
        <v>0</v>
      </c>
      <c r="AD322" s="74">
        <v>0</v>
      </c>
      <c r="AE322" s="75">
        <v>0</v>
      </c>
      <c r="AF322" s="74">
        <f t="shared" si="261"/>
        <v>0</v>
      </c>
      <c r="AG322" s="74">
        <f t="shared" si="276"/>
        <v>0</v>
      </c>
      <c r="AH322" s="74">
        <f t="shared" si="277"/>
        <v>0</v>
      </c>
      <c r="AI322" s="75">
        <v>0</v>
      </c>
      <c r="AJ322" s="74">
        <f t="shared" si="255"/>
        <v>0</v>
      </c>
      <c r="AK322" s="74">
        <f t="shared" si="256"/>
        <v>0</v>
      </c>
      <c r="AL322" s="74">
        <f t="shared" si="257"/>
        <v>0</v>
      </c>
      <c r="AM322" s="75">
        <v>0</v>
      </c>
      <c r="AN322" s="74">
        <f t="shared" si="262"/>
        <v>0</v>
      </c>
      <c r="AO322" s="74">
        <f t="shared" si="263"/>
        <v>0</v>
      </c>
      <c r="AP322" s="74">
        <f t="shared" si="264"/>
        <v>0</v>
      </c>
      <c r="AQ322" s="75">
        <v>16.600000000000001</v>
      </c>
      <c r="AR322" s="74">
        <f t="shared" si="265"/>
        <v>8.3000000000000007</v>
      </c>
      <c r="AS322" s="74">
        <f t="shared" si="266"/>
        <v>4.1500000000000004</v>
      </c>
      <c r="AT322" s="74">
        <f t="shared" si="267"/>
        <v>4.1500000000000004</v>
      </c>
      <c r="AU322" s="74">
        <v>0</v>
      </c>
      <c r="AV322" s="74">
        <v>0</v>
      </c>
      <c r="AW322" s="74">
        <v>0</v>
      </c>
      <c r="AX322" s="75">
        <v>0</v>
      </c>
      <c r="AY322" s="74">
        <f t="shared" si="268"/>
        <v>0</v>
      </c>
      <c r="AZ322" s="74">
        <f t="shared" si="269"/>
        <v>0</v>
      </c>
      <c r="BA322" s="74">
        <f t="shared" si="270"/>
        <v>0</v>
      </c>
      <c r="BB322" s="74">
        <v>0</v>
      </c>
      <c r="BC322" s="74">
        <f t="shared" si="239"/>
        <v>0</v>
      </c>
      <c r="BD322" s="74">
        <f t="shared" si="240"/>
        <v>0</v>
      </c>
      <c r="BE322" s="74">
        <f t="shared" si="241"/>
        <v>0</v>
      </c>
      <c r="BF322" s="75">
        <v>1.05</v>
      </c>
      <c r="BG322" s="74">
        <f t="shared" si="258"/>
        <v>0</v>
      </c>
      <c r="BH322" s="74">
        <f t="shared" si="259"/>
        <v>0.57750000000000012</v>
      </c>
      <c r="BI322" s="74">
        <f t="shared" si="260"/>
        <v>0.47250000000000003</v>
      </c>
      <c r="BJ322" s="75">
        <v>0</v>
      </c>
      <c r="BK322" s="74">
        <f t="shared" si="271"/>
        <v>0</v>
      </c>
      <c r="BL322" s="74">
        <f t="shared" si="272"/>
        <v>0</v>
      </c>
      <c r="BM322" s="74">
        <f t="shared" si="273"/>
        <v>0</v>
      </c>
      <c r="BN322" s="74">
        <f t="shared" si="242"/>
        <v>8.3000000000000007</v>
      </c>
      <c r="BO322" s="74">
        <f t="shared" si="243"/>
        <v>4.7275000000000009</v>
      </c>
      <c r="BP322" s="74">
        <f t="shared" si="244"/>
        <v>8.2424999999999997</v>
      </c>
      <c r="BQ322" s="74">
        <f t="shared" si="245"/>
        <v>21.270000000000003</v>
      </c>
      <c r="BS322" s="74">
        <f t="shared" si="246"/>
        <v>21.270000000000003</v>
      </c>
      <c r="BT322" s="74">
        <f t="shared" si="247"/>
        <v>0</v>
      </c>
      <c r="BU322" s="74"/>
      <c r="BV322" s="77">
        <f t="shared" si="248"/>
        <v>0.39022096850023502</v>
      </c>
      <c r="BW322" s="77">
        <f t="shared" si="249"/>
        <v>0.22226140103432065</v>
      </c>
      <c r="BX322" s="77">
        <f t="shared" si="250"/>
        <v>0.38751763046544424</v>
      </c>
      <c r="BY322" s="78"/>
      <c r="BZ322" s="78"/>
      <c r="CA322" s="78"/>
      <c r="CB322" s="78"/>
      <c r="CC322" s="78"/>
      <c r="CD322" s="78"/>
      <c r="CE322" s="78"/>
      <c r="CF322" s="78"/>
      <c r="CG322" s="78"/>
      <c r="CH322" s="78"/>
      <c r="CI322" s="78"/>
      <c r="CJ322" s="78"/>
      <c r="CK322" s="78"/>
      <c r="CL322" s="78"/>
      <c r="CM322" s="78"/>
      <c r="CN322" s="78"/>
      <c r="CO322" s="78"/>
      <c r="CP322" s="78"/>
      <c r="CQ322" s="78"/>
      <c r="CR322" s="78"/>
      <c r="CS322" s="78"/>
      <c r="CT322" s="78"/>
      <c r="CU322" s="78"/>
      <c r="CV322" s="78"/>
      <c r="CW322" s="78"/>
      <c r="CX322" s="78"/>
      <c r="CY322" s="78"/>
      <c r="CZ322" s="78"/>
      <c r="DA322" s="78"/>
      <c r="DB322" s="78"/>
      <c r="DC322" s="78"/>
      <c r="DD322" s="78"/>
      <c r="DE322" s="78"/>
      <c r="DF322" s="78"/>
      <c r="DG322" s="78"/>
      <c r="DH322" s="78"/>
      <c r="DI322" s="78"/>
      <c r="DJ322" s="78"/>
      <c r="DK322" s="78"/>
      <c r="DL322" s="78"/>
      <c r="DM322" s="78"/>
      <c r="DN322" s="78"/>
      <c r="DO322" s="78"/>
      <c r="DP322" s="78"/>
      <c r="DQ322" s="78"/>
      <c r="DR322" s="78"/>
      <c r="DS322" s="78"/>
      <c r="DT322" s="78"/>
      <c r="DU322" s="78"/>
      <c r="DV322" s="78"/>
      <c r="DW322" s="78"/>
      <c r="DX322" s="78"/>
      <c r="DY322" s="78"/>
      <c r="DZ322" s="78"/>
      <c r="EA322" s="78"/>
      <c r="EB322" s="78"/>
      <c r="EC322" s="78"/>
      <c r="ED322" s="78"/>
      <c r="EE322" s="78"/>
      <c r="EF322" s="78"/>
      <c r="EG322" s="78"/>
      <c r="EH322" s="78"/>
      <c r="EI322" s="78"/>
      <c r="EJ322" s="78"/>
    </row>
    <row r="323" spans="1:140" x14ac:dyDescent="0.25">
      <c r="A323" s="87"/>
      <c r="B323" s="119">
        <v>320</v>
      </c>
      <c r="C323" s="88" t="s">
        <v>223</v>
      </c>
      <c r="D323" s="88" t="s">
        <v>222</v>
      </c>
      <c r="E323" s="73">
        <v>0</v>
      </c>
      <c r="F323" s="73">
        <v>5.64</v>
      </c>
      <c r="G323" s="73">
        <v>0</v>
      </c>
      <c r="H323" s="74">
        <v>0</v>
      </c>
      <c r="I323" s="74">
        <v>0</v>
      </c>
      <c r="J323" s="74">
        <v>0</v>
      </c>
      <c r="K323" s="75">
        <v>0</v>
      </c>
      <c r="L323" s="74">
        <f t="shared" si="274"/>
        <v>0</v>
      </c>
      <c r="M323" s="74">
        <f t="shared" si="275"/>
        <v>0</v>
      </c>
      <c r="N323" s="74">
        <v>0</v>
      </c>
      <c r="O323" s="74">
        <v>0</v>
      </c>
      <c r="P323" s="74">
        <v>0</v>
      </c>
      <c r="Q323" s="74">
        <v>0</v>
      </c>
      <c r="R323" s="74">
        <v>0</v>
      </c>
      <c r="S323" s="74">
        <v>0</v>
      </c>
      <c r="T323" s="74">
        <v>0</v>
      </c>
      <c r="U323" s="74">
        <v>0</v>
      </c>
      <c r="V323" s="74">
        <v>0</v>
      </c>
      <c r="W323" s="74">
        <v>21</v>
      </c>
      <c r="X323" s="74">
        <v>0</v>
      </c>
      <c r="Y323" s="74">
        <v>0</v>
      </c>
      <c r="Z323" s="74">
        <v>0</v>
      </c>
      <c r="AA323" s="74">
        <v>0</v>
      </c>
      <c r="AB323" s="74">
        <v>0</v>
      </c>
      <c r="AC323" s="74">
        <v>0</v>
      </c>
      <c r="AD323" s="74">
        <v>0</v>
      </c>
      <c r="AE323" s="75">
        <v>0</v>
      </c>
      <c r="AF323" s="74">
        <f t="shared" si="261"/>
        <v>0</v>
      </c>
      <c r="AG323" s="74">
        <f t="shared" si="276"/>
        <v>0</v>
      </c>
      <c r="AH323" s="74">
        <f t="shared" si="277"/>
        <v>0</v>
      </c>
      <c r="AI323" s="75">
        <v>0</v>
      </c>
      <c r="AJ323" s="74">
        <f t="shared" si="255"/>
        <v>0</v>
      </c>
      <c r="AK323" s="74">
        <f t="shared" si="256"/>
        <v>0</v>
      </c>
      <c r="AL323" s="74">
        <f t="shared" si="257"/>
        <v>0</v>
      </c>
      <c r="AM323" s="75">
        <v>0</v>
      </c>
      <c r="AN323" s="74">
        <f t="shared" si="262"/>
        <v>0</v>
      </c>
      <c r="AO323" s="74">
        <f t="shared" si="263"/>
        <v>0</v>
      </c>
      <c r="AP323" s="74">
        <f t="shared" si="264"/>
        <v>0</v>
      </c>
      <c r="AQ323" s="75">
        <v>20</v>
      </c>
      <c r="AR323" s="74">
        <f t="shared" si="265"/>
        <v>10</v>
      </c>
      <c r="AS323" s="74">
        <f t="shared" si="266"/>
        <v>5</v>
      </c>
      <c r="AT323" s="74">
        <f t="shared" si="267"/>
        <v>5</v>
      </c>
      <c r="AU323" s="74">
        <v>0</v>
      </c>
      <c r="AV323" s="74">
        <v>0</v>
      </c>
      <c r="AW323" s="74">
        <v>0</v>
      </c>
      <c r="AX323" s="75">
        <v>0</v>
      </c>
      <c r="AY323" s="74">
        <f t="shared" si="268"/>
        <v>0</v>
      </c>
      <c r="AZ323" s="74">
        <f t="shared" si="269"/>
        <v>0</v>
      </c>
      <c r="BA323" s="74">
        <f t="shared" si="270"/>
        <v>0</v>
      </c>
      <c r="BB323" s="74">
        <v>0</v>
      </c>
      <c r="BC323" s="74">
        <f t="shared" si="239"/>
        <v>0</v>
      </c>
      <c r="BD323" s="74">
        <f t="shared" si="240"/>
        <v>0</v>
      </c>
      <c r="BE323" s="74">
        <f t="shared" si="241"/>
        <v>0</v>
      </c>
      <c r="BF323" s="75">
        <v>1.29</v>
      </c>
      <c r="BG323" s="74">
        <f t="shared" si="258"/>
        <v>0</v>
      </c>
      <c r="BH323" s="74">
        <f t="shared" si="259"/>
        <v>0.70950000000000013</v>
      </c>
      <c r="BI323" s="74">
        <f t="shared" si="260"/>
        <v>0.58050000000000002</v>
      </c>
      <c r="BJ323" s="75">
        <v>0</v>
      </c>
      <c r="BK323" s="74">
        <f t="shared" si="271"/>
        <v>0</v>
      </c>
      <c r="BL323" s="74">
        <f t="shared" si="272"/>
        <v>0</v>
      </c>
      <c r="BM323" s="74">
        <f t="shared" si="273"/>
        <v>0</v>
      </c>
      <c r="BN323" s="74">
        <f t="shared" si="242"/>
        <v>10</v>
      </c>
      <c r="BO323" s="74">
        <f t="shared" si="243"/>
        <v>26.709499999999998</v>
      </c>
      <c r="BP323" s="74">
        <f t="shared" si="244"/>
        <v>11.220500000000001</v>
      </c>
      <c r="BQ323" s="74">
        <f t="shared" si="245"/>
        <v>47.93</v>
      </c>
      <c r="BS323" s="74">
        <f t="shared" si="246"/>
        <v>47.93</v>
      </c>
      <c r="BT323" s="74">
        <f t="shared" si="247"/>
        <v>0</v>
      </c>
      <c r="BU323" s="74"/>
      <c r="BV323" s="77">
        <f t="shared" si="248"/>
        <v>0.20863759649488839</v>
      </c>
      <c r="BW323" s="77">
        <f t="shared" si="249"/>
        <v>0.55726058835802206</v>
      </c>
      <c r="BX323" s="77">
        <f t="shared" si="250"/>
        <v>0.23410181514708953</v>
      </c>
      <c r="BY323" s="78"/>
      <c r="BZ323" s="78"/>
      <c r="CA323" s="78"/>
      <c r="CB323" s="78"/>
      <c r="CC323" s="78"/>
      <c r="CD323" s="78"/>
      <c r="CE323" s="78"/>
      <c r="CF323" s="78"/>
      <c r="CG323" s="78"/>
      <c r="CH323" s="78"/>
      <c r="CI323" s="78"/>
      <c r="CJ323" s="78"/>
      <c r="CK323" s="78"/>
      <c r="CL323" s="78"/>
      <c r="CM323" s="78"/>
      <c r="CN323" s="78"/>
      <c r="CO323" s="78"/>
      <c r="CP323" s="78"/>
      <c r="CQ323" s="78"/>
      <c r="CR323" s="78"/>
      <c r="CS323" s="78"/>
      <c r="CT323" s="78"/>
      <c r="CU323" s="78"/>
      <c r="CV323" s="78"/>
      <c r="CW323" s="78"/>
      <c r="CX323" s="78"/>
      <c r="CY323" s="78"/>
      <c r="CZ323" s="78"/>
      <c r="DA323" s="78"/>
      <c r="DB323" s="78"/>
      <c r="DC323" s="78"/>
      <c r="DD323" s="78"/>
      <c r="DE323" s="78"/>
      <c r="DF323" s="78"/>
      <c r="DG323" s="78"/>
      <c r="DH323" s="78"/>
      <c r="DI323" s="78"/>
      <c r="DJ323" s="78"/>
      <c r="DK323" s="78"/>
      <c r="DL323" s="78"/>
      <c r="DM323" s="78"/>
      <c r="DN323" s="78"/>
      <c r="DO323" s="78"/>
      <c r="DP323" s="78"/>
      <c r="DQ323" s="78"/>
      <c r="DR323" s="78"/>
      <c r="DS323" s="78"/>
      <c r="DT323" s="78"/>
      <c r="DU323" s="78"/>
      <c r="DV323" s="78"/>
      <c r="DW323" s="78"/>
      <c r="DX323" s="78"/>
      <c r="DY323" s="78"/>
      <c r="DZ323" s="78"/>
      <c r="EA323" s="78"/>
      <c r="EB323" s="78"/>
      <c r="EC323" s="78"/>
      <c r="ED323" s="78"/>
      <c r="EE323" s="78"/>
      <c r="EF323" s="78"/>
      <c r="EG323" s="78"/>
      <c r="EH323" s="78"/>
      <c r="EI323" s="78"/>
      <c r="EJ323" s="78"/>
    </row>
    <row r="324" spans="1:140" x14ac:dyDescent="0.25">
      <c r="A324" s="72"/>
      <c r="B324" s="119">
        <v>321</v>
      </c>
      <c r="C324" s="88" t="s">
        <v>589</v>
      </c>
      <c r="D324" s="88" t="s">
        <v>171</v>
      </c>
      <c r="E324" s="73">
        <v>0</v>
      </c>
      <c r="F324" s="73">
        <v>1.47</v>
      </c>
      <c r="G324" s="73">
        <v>0</v>
      </c>
      <c r="H324" s="74">
        <v>0</v>
      </c>
      <c r="I324" s="74">
        <v>0</v>
      </c>
      <c r="J324" s="74">
        <v>0</v>
      </c>
      <c r="K324" s="75">
        <v>0</v>
      </c>
      <c r="L324" s="74">
        <f t="shared" si="274"/>
        <v>0</v>
      </c>
      <c r="M324" s="74">
        <f t="shared" si="275"/>
        <v>0</v>
      </c>
      <c r="N324" s="74">
        <v>0</v>
      </c>
      <c r="O324" s="74">
        <v>0</v>
      </c>
      <c r="P324" s="74">
        <v>0</v>
      </c>
      <c r="Q324" s="74">
        <v>0</v>
      </c>
      <c r="R324" s="74">
        <v>41</v>
      </c>
      <c r="S324" s="74">
        <v>25</v>
      </c>
      <c r="T324" s="74">
        <v>0</v>
      </c>
      <c r="U324" s="129">
        <v>0</v>
      </c>
      <c r="V324" s="74">
        <v>0</v>
      </c>
      <c r="W324" s="74">
        <v>0.1</v>
      </c>
      <c r="X324" s="74">
        <v>0</v>
      </c>
      <c r="Y324" s="74">
        <v>0</v>
      </c>
      <c r="Z324" s="74">
        <v>0</v>
      </c>
      <c r="AA324" s="129">
        <v>0</v>
      </c>
      <c r="AB324" s="74">
        <v>0</v>
      </c>
      <c r="AC324" s="74">
        <v>0</v>
      </c>
      <c r="AD324" s="74">
        <v>0</v>
      </c>
      <c r="AE324" s="75">
        <v>11.11</v>
      </c>
      <c r="AF324" s="74">
        <f t="shared" si="261"/>
        <v>0</v>
      </c>
      <c r="AG324" s="74">
        <f t="shared" si="276"/>
        <v>0</v>
      </c>
      <c r="AH324" s="74">
        <f t="shared" si="277"/>
        <v>11.11</v>
      </c>
      <c r="AI324" s="75">
        <v>0</v>
      </c>
      <c r="AJ324" s="74">
        <f t="shared" si="255"/>
        <v>0</v>
      </c>
      <c r="AK324" s="74">
        <f t="shared" si="256"/>
        <v>0</v>
      </c>
      <c r="AL324" s="74">
        <f t="shared" si="257"/>
        <v>0</v>
      </c>
      <c r="AM324" s="75">
        <v>0</v>
      </c>
      <c r="AN324" s="74">
        <f t="shared" si="262"/>
        <v>0</v>
      </c>
      <c r="AO324" s="74">
        <f t="shared" si="263"/>
        <v>0</v>
      </c>
      <c r="AP324" s="74">
        <f t="shared" si="264"/>
        <v>0</v>
      </c>
      <c r="AQ324" s="75">
        <v>0</v>
      </c>
      <c r="AR324" s="74">
        <f t="shared" si="265"/>
        <v>0</v>
      </c>
      <c r="AS324" s="74">
        <f t="shared" si="266"/>
        <v>0</v>
      </c>
      <c r="AT324" s="74">
        <f t="shared" si="267"/>
        <v>0</v>
      </c>
      <c r="AU324" s="74">
        <v>0</v>
      </c>
      <c r="AV324" s="74">
        <v>0</v>
      </c>
      <c r="AW324" s="74">
        <v>0</v>
      </c>
      <c r="AX324" s="75">
        <v>0</v>
      </c>
      <c r="AY324" s="74">
        <f t="shared" si="268"/>
        <v>0</v>
      </c>
      <c r="AZ324" s="74">
        <f t="shared" si="269"/>
        <v>0</v>
      </c>
      <c r="BA324" s="74">
        <f t="shared" si="270"/>
        <v>0</v>
      </c>
      <c r="BB324" s="74">
        <v>0</v>
      </c>
      <c r="BC324" s="74">
        <f t="shared" si="239"/>
        <v>0</v>
      </c>
      <c r="BD324" s="74">
        <f t="shared" si="240"/>
        <v>0</v>
      </c>
      <c r="BE324" s="74">
        <f t="shared" si="241"/>
        <v>0</v>
      </c>
      <c r="BF324" s="75">
        <v>2.7</v>
      </c>
      <c r="BG324" s="74">
        <f t="shared" si="258"/>
        <v>0</v>
      </c>
      <c r="BH324" s="74">
        <f t="shared" si="259"/>
        <v>1.4850000000000003</v>
      </c>
      <c r="BI324" s="74">
        <f t="shared" si="260"/>
        <v>1.2150000000000001</v>
      </c>
      <c r="BJ324" s="75">
        <v>0</v>
      </c>
      <c r="BK324" s="74">
        <f t="shared" si="271"/>
        <v>0</v>
      </c>
      <c r="BL324" s="74">
        <f t="shared" si="272"/>
        <v>0</v>
      </c>
      <c r="BM324" s="74">
        <f t="shared" si="273"/>
        <v>0</v>
      </c>
      <c r="BN324" s="74">
        <f t="shared" si="242"/>
        <v>0</v>
      </c>
      <c r="BO324" s="74">
        <f t="shared" si="243"/>
        <v>67.584999999999994</v>
      </c>
      <c r="BP324" s="74">
        <f t="shared" si="244"/>
        <v>13.795</v>
      </c>
      <c r="BQ324" s="74">
        <f t="shared" si="245"/>
        <v>81.38</v>
      </c>
      <c r="BS324" s="74">
        <f t="shared" si="246"/>
        <v>81.38</v>
      </c>
      <c r="BT324" s="74">
        <f t="shared" si="247"/>
        <v>0</v>
      </c>
      <c r="BU324" s="74"/>
      <c r="BV324" s="77">
        <f t="shared" si="248"/>
        <v>0</v>
      </c>
      <c r="BW324" s="77">
        <f t="shared" si="249"/>
        <v>0.83048660604571145</v>
      </c>
      <c r="BX324" s="77">
        <f t="shared" si="250"/>
        <v>0.16951339395428852</v>
      </c>
      <c r="BY324" s="78"/>
      <c r="BZ324" s="78"/>
      <c r="CA324" s="78"/>
      <c r="CB324" s="78"/>
      <c r="CC324" s="78"/>
      <c r="CD324" s="78"/>
      <c r="CE324" s="78"/>
      <c r="CF324" s="78"/>
      <c r="CG324" s="78"/>
      <c r="CH324" s="78"/>
      <c r="CI324" s="78"/>
      <c r="CJ324" s="78"/>
      <c r="CK324" s="78"/>
      <c r="CL324" s="78"/>
      <c r="CM324" s="78"/>
      <c r="CN324" s="78"/>
      <c r="CO324" s="78"/>
      <c r="CP324" s="78"/>
      <c r="CQ324" s="78"/>
      <c r="CR324" s="78"/>
      <c r="CS324" s="78"/>
      <c r="CT324" s="78"/>
      <c r="CU324" s="78"/>
      <c r="CV324" s="78"/>
      <c r="CW324" s="78"/>
      <c r="CX324" s="78"/>
      <c r="CY324" s="78"/>
      <c r="CZ324" s="78"/>
      <c r="DA324" s="78"/>
      <c r="DB324" s="78"/>
      <c r="DC324" s="78"/>
      <c r="DD324" s="78"/>
      <c r="DE324" s="78"/>
      <c r="DF324" s="78"/>
      <c r="DG324" s="78"/>
      <c r="DH324" s="78"/>
      <c r="DI324" s="78"/>
      <c r="DJ324" s="78"/>
      <c r="DK324" s="78"/>
      <c r="DL324" s="78"/>
      <c r="DM324" s="78"/>
      <c r="DN324" s="78"/>
      <c r="DO324" s="78"/>
      <c r="DP324" s="78"/>
      <c r="DQ324" s="78"/>
      <c r="DR324" s="78"/>
      <c r="DS324" s="78"/>
      <c r="DT324" s="78"/>
      <c r="DU324" s="78"/>
      <c r="DV324" s="78"/>
      <c r="DW324" s="78"/>
      <c r="DX324" s="78"/>
      <c r="DY324" s="78"/>
      <c r="DZ324" s="78"/>
      <c r="EA324" s="78"/>
      <c r="EB324" s="78"/>
      <c r="EC324" s="78"/>
      <c r="ED324" s="78"/>
      <c r="EE324" s="78"/>
      <c r="EF324" s="78"/>
      <c r="EG324" s="78"/>
      <c r="EH324" s="78"/>
      <c r="EI324" s="78"/>
      <c r="EJ324" s="78"/>
    </row>
    <row r="325" spans="1:140" s="79" customFormat="1" x14ac:dyDescent="0.25">
      <c r="A325" s="98" t="s">
        <v>511</v>
      </c>
      <c r="B325" s="121">
        <v>322</v>
      </c>
      <c r="C325" s="131" t="s">
        <v>448</v>
      </c>
      <c r="D325" s="131" t="s">
        <v>661</v>
      </c>
      <c r="E325" s="132">
        <v>0</v>
      </c>
      <c r="F325" s="133">
        <v>3.5</v>
      </c>
      <c r="G325" s="132">
        <v>0</v>
      </c>
      <c r="H325" s="117">
        <v>0</v>
      </c>
      <c r="I325" s="117">
        <v>0</v>
      </c>
      <c r="J325" s="117">
        <v>0</v>
      </c>
      <c r="K325" s="134">
        <v>0</v>
      </c>
      <c r="L325" s="117">
        <f t="shared" si="274"/>
        <v>0</v>
      </c>
      <c r="M325" s="117">
        <f t="shared" si="275"/>
        <v>0</v>
      </c>
      <c r="N325" s="117">
        <v>0</v>
      </c>
      <c r="O325" s="117">
        <v>0</v>
      </c>
      <c r="P325" s="117">
        <v>0</v>
      </c>
      <c r="Q325" s="117">
        <v>0</v>
      </c>
      <c r="R325" s="117">
        <v>0</v>
      </c>
      <c r="S325" s="117">
        <v>0</v>
      </c>
      <c r="T325" s="117">
        <v>0</v>
      </c>
      <c r="U325" s="133">
        <v>14</v>
      </c>
      <c r="V325" s="117">
        <v>0</v>
      </c>
      <c r="W325" s="117">
        <v>0</v>
      </c>
      <c r="X325" s="117">
        <v>0</v>
      </c>
      <c r="Y325" s="117">
        <v>0</v>
      </c>
      <c r="Z325" s="117">
        <v>0</v>
      </c>
      <c r="AA325" s="133">
        <v>305</v>
      </c>
      <c r="AB325" s="117">
        <v>0</v>
      </c>
      <c r="AC325" s="117">
        <v>0</v>
      </c>
      <c r="AD325" s="117">
        <v>0</v>
      </c>
      <c r="AE325" s="134">
        <v>0</v>
      </c>
      <c r="AF325" s="117">
        <f t="shared" si="261"/>
        <v>0</v>
      </c>
      <c r="AG325" s="117">
        <f t="shared" si="276"/>
        <v>0</v>
      </c>
      <c r="AH325" s="117">
        <f t="shared" si="277"/>
        <v>0</v>
      </c>
      <c r="AI325" s="135">
        <v>28</v>
      </c>
      <c r="AJ325" s="136">
        <f t="shared" si="255"/>
        <v>0</v>
      </c>
      <c r="AK325" s="136">
        <f t="shared" si="256"/>
        <v>15.400000000000002</v>
      </c>
      <c r="AL325" s="136">
        <f t="shared" si="257"/>
        <v>12.6</v>
      </c>
      <c r="AM325" s="134">
        <v>0</v>
      </c>
      <c r="AN325" s="117">
        <f t="shared" si="262"/>
        <v>0</v>
      </c>
      <c r="AO325" s="117">
        <f t="shared" si="263"/>
        <v>0</v>
      </c>
      <c r="AP325" s="117">
        <f t="shared" si="264"/>
        <v>0</v>
      </c>
      <c r="AQ325" s="134">
        <v>0</v>
      </c>
      <c r="AR325" s="117">
        <f t="shared" si="265"/>
        <v>0</v>
      </c>
      <c r="AS325" s="117">
        <f t="shared" si="266"/>
        <v>0</v>
      </c>
      <c r="AT325" s="117">
        <f t="shared" si="267"/>
        <v>0</v>
      </c>
      <c r="AU325" s="117">
        <v>0</v>
      </c>
      <c r="AV325" s="117">
        <v>0</v>
      </c>
      <c r="AW325" s="117">
        <v>0</v>
      </c>
      <c r="AX325" s="134">
        <v>0</v>
      </c>
      <c r="AY325" s="117">
        <f t="shared" si="268"/>
        <v>0</v>
      </c>
      <c r="AZ325" s="117">
        <f t="shared" si="269"/>
        <v>0</v>
      </c>
      <c r="BA325" s="117">
        <f t="shared" si="270"/>
        <v>0</v>
      </c>
      <c r="BB325" s="117">
        <v>372</v>
      </c>
      <c r="BC325" s="137">
        <f>BB325*BV334</f>
        <v>0</v>
      </c>
      <c r="BD325" s="137">
        <f>BB325*BW334</f>
        <v>183.96449595264667</v>
      </c>
      <c r="BE325" s="137">
        <f>BB325*BX334</f>
        <v>188.0355040473533</v>
      </c>
      <c r="BF325" s="134">
        <v>1.1000000000000001</v>
      </c>
      <c r="BG325" s="117">
        <f t="shared" si="258"/>
        <v>0</v>
      </c>
      <c r="BH325" s="117">
        <f t="shared" si="259"/>
        <v>0.60500000000000009</v>
      </c>
      <c r="BI325" s="117">
        <f t="shared" si="260"/>
        <v>0.49500000000000005</v>
      </c>
      <c r="BJ325" s="134">
        <v>0</v>
      </c>
      <c r="BK325" s="117">
        <f t="shared" si="271"/>
        <v>0</v>
      </c>
      <c r="BL325" s="117">
        <f t="shared" si="272"/>
        <v>0</v>
      </c>
      <c r="BM325" s="117">
        <f t="shared" si="273"/>
        <v>0</v>
      </c>
      <c r="BN325" s="117">
        <f t="shared" ref="BN325:BN388" si="278">AF325+AJ325+AN325+AR325+AY325+BC325+BG325+BK325</f>
        <v>0</v>
      </c>
      <c r="BO325" s="117">
        <f t="shared" ref="BO325:BO388" si="279">L325+O325+P325+Q325+R325+S325+T325+U325+V325+W325+X325+Y325+Z325+AA325+AB325+AG325+AK325+AO325+AS325+AW325+AZ325+BD325+BH325+BL325</f>
        <v>518.96949595264664</v>
      </c>
      <c r="BP325" s="117">
        <f t="shared" ref="BP325:BP388" si="280">E325+F325+G325+H325+I325+J325+M325+N325+AC325+AD325+AH325+AL325+AP325+AT325+AU325+AV325+BA325+BE325+BI325+BM325</f>
        <v>204.6305040473533</v>
      </c>
      <c r="BQ325" s="117">
        <f t="shared" ref="BQ325:BQ388" si="281">BN325+BO325+BP325</f>
        <v>723.59999999999991</v>
      </c>
      <c r="BS325" s="117">
        <f t="shared" ref="BS325:BS388" si="282">SUM(E325:K325)+SUM(N325:AE325)+AI325+AM325+AQ325+AU325+AV325+AW325+AX325+BF325+BB325+BJ325</f>
        <v>723.6</v>
      </c>
      <c r="BT325" s="117">
        <f t="shared" ref="BT325:BT388" si="283">BQ325-BS325</f>
        <v>0</v>
      </c>
      <c r="BU325" s="117"/>
      <c r="BV325" s="138">
        <f t="shared" ref="BV325:BV388" si="284">IF(BN325=0,0,BN325/BQ325)</f>
        <v>0</v>
      </c>
      <c r="BW325" s="138">
        <f t="shared" ref="BW325:BW388" si="285">IF(BO325=0,0,BO325/BQ325)</f>
        <v>0.71720494189144102</v>
      </c>
      <c r="BX325" s="138">
        <f t="shared" ref="BX325:BX388" si="286">IF(BP325=0,0,BP325/BQ325)</f>
        <v>0.28279505810855904</v>
      </c>
      <c r="BY325" s="78"/>
      <c r="BZ325" s="78"/>
      <c r="CA325" s="78"/>
      <c r="CB325" s="78"/>
      <c r="CC325" s="78"/>
      <c r="CD325" s="78"/>
      <c r="CE325" s="78"/>
      <c r="CF325" s="78"/>
      <c r="CG325" s="78"/>
      <c r="CH325" s="78"/>
      <c r="CI325" s="78"/>
      <c r="CJ325" s="78"/>
      <c r="CK325" s="78"/>
      <c r="CL325" s="78"/>
      <c r="CM325" s="78"/>
      <c r="CN325" s="78"/>
      <c r="CO325" s="78"/>
      <c r="CP325" s="78"/>
      <c r="CQ325" s="78"/>
      <c r="CR325" s="78"/>
      <c r="CS325" s="78"/>
      <c r="CT325" s="78"/>
      <c r="CU325" s="78"/>
      <c r="CV325" s="78"/>
      <c r="CW325" s="78"/>
      <c r="CX325" s="78"/>
      <c r="CY325" s="78"/>
      <c r="CZ325" s="78"/>
      <c r="DA325" s="78"/>
      <c r="DB325" s="78"/>
      <c r="DC325" s="78"/>
      <c r="DD325" s="78"/>
      <c r="DE325" s="78"/>
      <c r="DF325" s="78"/>
      <c r="DG325" s="78"/>
      <c r="DH325" s="78"/>
      <c r="DI325" s="78"/>
      <c r="DJ325" s="78"/>
      <c r="DK325" s="78"/>
      <c r="DL325" s="78"/>
      <c r="DM325" s="78"/>
      <c r="DN325" s="78"/>
      <c r="DO325" s="78"/>
      <c r="DP325" s="78"/>
      <c r="DQ325" s="78"/>
      <c r="DR325" s="78"/>
      <c r="DS325" s="78"/>
      <c r="DT325" s="78"/>
      <c r="DU325" s="78"/>
      <c r="DV325" s="78"/>
      <c r="DW325" s="78"/>
      <c r="DX325" s="78"/>
      <c r="DY325" s="78"/>
      <c r="DZ325" s="78"/>
      <c r="EA325" s="78"/>
      <c r="EB325" s="78"/>
      <c r="EC325" s="78"/>
      <c r="ED325" s="78"/>
      <c r="EE325" s="78"/>
      <c r="EF325" s="78"/>
      <c r="EG325" s="78"/>
      <c r="EH325" s="78"/>
      <c r="EI325" s="78"/>
      <c r="EJ325" s="78"/>
    </row>
    <row r="326" spans="1:140" x14ac:dyDescent="0.25">
      <c r="A326" s="98" t="s">
        <v>511</v>
      </c>
      <c r="B326" s="121">
        <v>323</v>
      </c>
      <c r="C326" s="131" t="s">
        <v>671</v>
      </c>
      <c r="D326" s="131" t="s">
        <v>672</v>
      </c>
      <c r="E326" s="132">
        <v>0</v>
      </c>
      <c r="F326" s="132">
        <v>1.17</v>
      </c>
      <c r="G326" s="132">
        <v>0</v>
      </c>
      <c r="H326" s="117">
        <v>14.51</v>
      </c>
      <c r="I326" s="117">
        <v>0</v>
      </c>
      <c r="J326" s="117">
        <v>0</v>
      </c>
      <c r="K326" s="134">
        <v>0</v>
      </c>
      <c r="L326" s="117">
        <f t="shared" si="274"/>
        <v>0</v>
      </c>
      <c r="M326" s="117">
        <f t="shared" si="275"/>
        <v>0</v>
      </c>
      <c r="N326" s="117">
        <v>0</v>
      </c>
      <c r="O326" s="117">
        <v>0</v>
      </c>
      <c r="P326" s="117">
        <v>0</v>
      </c>
      <c r="Q326" s="117">
        <v>0</v>
      </c>
      <c r="R326" s="117">
        <v>0</v>
      </c>
      <c r="S326" s="117">
        <v>0</v>
      </c>
      <c r="T326" s="117">
        <v>313</v>
      </c>
      <c r="U326" s="159">
        <v>113</v>
      </c>
      <c r="V326" s="117">
        <v>21</v>
      </c>
      <c r="W326" s="117">
        <v>0</v>
      </c>
      <c r="X326" s="117">
        <v>0</v>
      </c>
      <c r="Y326" s="117">
        <v>0</v>
      </c>
      <c r="Z326" s="117">
        <v>0</v>
      </c>
      <c r="AA326" s="159">
        <v>0</v>
      </c>
      <c r="AB326" s="117">
        <v>0</v>
      </c>
      <c r="AC326" s="117">
        <v>0</v>
      </c>
      <c r="AD326" s="117">
        <v>0</v>
      </c>
      <c r="AE326" s="134">
        <v>0</v>
      </c>
      <c r="AF326" s="117">
        <f t="shared" si="261"/>
        <v>0</v>
      </c>
      <c r="AG326" s="117">
        <f t="shared" si="276"/>
        <v>0</v>
      </c>
      <c r="AH326" s="117">
        <f t="shared" si="277"/>
        <v>0</v>
      </c>
      <c r="AI326" s="134">
        <v>561</v>
      </c>
      <c r="AJ326" s="137">
        <f>1*AI326</f>
        <v>561</v>
      </c>
      <c r="AK326" s="117">
        <f>0*AI326</f>
        <v>0</v>
      </c>
      <c r="AL326" s="117">
        <f>0*AI326</f>
        <v>0</v>
      </c>
      <c r="AM326" s="134">
        <v>0</v>
      </c>
      <c r="AN326" s="117">
        <f t="shared" si="262"/>
        <v>0</v>
      </c>
      <c r="AO326" s="117">
        <f t="shared" si="263"/>
        <v>0</v>
      </c>
      <c r="AP326" s="117">
        <f t="shared" si="264"/>
        <v>0</v>
      </c>
      <c r="AQ326" s="134">
        <v>0</v>
      </c>
      <c r="AR326" s="117">
        <f t="shared" si="265"/>
        <v>0</v>
      </c>
      <c r="AS326" s="117">
        <f t="shared" si="266"/>
        <v>0</v>
      </c>
      <c r="AT326" s="117">
        <f t="shared" si="267"/>
        <v>0</v>
      </c>
      <c r="AU326" s="117">
        <v>0</v>
      </c>
      <c r="AV326" s="117">
        <v>0</v>
      </c>
      <c r="AW326" s="117">
        <v>0</v>
      </c>
      <c r="AX326" s="134">
        <v>0</v>
      </c>
      <c r="AY326" s="117">
        <f t="shared" si="268"/>
        <v>0</v>
      </c>
      <c r="AZ326" s="117">
        <f t="shared" si="269"/>
        <v>0</v>
      </c>
      <c r="BA326" s="117">
        <f t="shared" si="270"/>
        <v>0</v>
      </c>
      <c r="BB326" s="117">
        <v>104</v>
      </c>
      <c r="BC326" s="117">
        <f t="shared" ref="BC326:BC357" si="287">BB326*0</f>
        <v>0</v>
      </c>
      <c r="BD326" s="117">
        <f t="shared" ref="BD326:BD357" si="288">BB326*0</f>
        <v>0</v>
      </c>
      <c r="BE326" s="117">
        <f t="shared" ref="BE326:BE357" si="289">1*BB326</f>
        <v>104</v>
      </c>
      <c r="BF326" s="134">
        <v>17.940000000000001</v>
      </c>
      <c r="BG326" s="137">
        <f>1*BF326</f>
        <v>17.940000000000001</v>
      </c>
      <c r="BH326" s="117">
        <f>0*BF326</f>
        <v>0</v>
      </c>
      <c r="BI326" s="117">
        <f>0*BF326</f>
        <v>0</v>
      </c>
      <c r="BJ326" s="134">
        <v>0</v>
      </c>
      <c r="BK326" s="117">
        <f t="shared" si="271"/>
        <v>0</v>
      </c>
      <c r="BL326" s="117">
        <f t="shared" si="272"/>
        <v>0</v>
      </c>
      <c r="BM326" s="117">
        <f t="shared" si="273"/>
        <v>0</v>
      </c>
      <c r="BN326" s="117">
        <f t="shared" si="278"/>
        <v>578.94000000000005</v>
      </c>
      <c r="BO326" s="117">
        <f t="shared" si="279"/>
        <v>447</v>
      </c>
      <c r="BP326" s="117">
        <f t="shared" si="280"/>
        <v>119.68</v>
      </c>
      <c r="BQ326" s="117">
        <f t="shared" si="281"/>
        <v>1145.6200000000001</v>
      </c>
      <c r="BR326" s="79"/>
      <c r="BS326" s="117">
        <f t="shared" si="282"/>
        <v>1145.6200000000001</v>
      </c>
      <c r="BT326" s="117">
        <f t="shared" si="283"/>
        <v>0</v>
      </c>
      <c r="BU326" s="117"/>
      <c r="BV326" s="138">
        <f t="shared" si="284"/>
        <v>0.50535081440617302</v>
      </c>
      <c r="BW326" s="138">
        <f t="shared" si="285"/>
        <v>0.39018173565405628</v>
      </c>
      <c r="BX326" s="138">
        <f t="shared" si="286"/>
        <v>0.1044674499397706</v>
      </c>
      <c r="BY326" s="78"/>
      <c r="BZ326" s="78"/>
      <c r="CA326" s="78"/>
      <c r="CB326" s="78"/>
      <c r="CC326" s="78"/>
      <c r="CD326" s="78"/>
      <c r="CE326" s="78"/>
      <c r="CF326" s="78"/>
      <c r="CG326" s="78"/>
      <c r="CH326" s="78"/>
      <c r="CI326" s="78"/>
      <c r="CJ326" s="78"/>
      <c r="CK326" s="78"/>
      <c r="CL326" s="78"/>
      <c r="CM326" s="78"/>
      <c r="CN326" s="78"/>
      <c r="CO326" s="78"/>
      <c r="CP326" s="78"/>
      <c r="CQ326" s="78"/>
      <c r="CR326" s="78"/>
      <c r="CS326" s="78"/>
      <c r="CT326" s="78"/>
      <c r="CU326" s="78"/>
      <c r="CV326" s="78"/>
      <c r="CW326" s="78"/>
      <c r="CX326" s="78"/>
      <c r="CY326" s="78"/>
      <c r="CZ326" s="78"/>
      <c r="DA326" s="78"/>
      <c r="DB326" s="78"/>
      <c r="DC326" s="78"/>
      <c r="DD326" s="78"/>
      <c r="DE326" s="78"/>
      <c r="DF326" s="78"/>
      <c r="DG326" s="78"/>
      <c r="DH326" s="78"/>
      <c r="DI326" s="78"/>
      <c r="DJ326" s="78"/>
      <c r="DK326" s="78"/>
      <c r="DL326" s="78"/>
      <c r="DM326" s="78"/>
      <c r="DN326" s="78"/>
      <c r="DO326" s="78"/>
      <c r="DP326" s="78"/>
      <c r="DQ326" s="78"/>
      <c r="DR326" s="78"/>
      <c r="DS326" s="78"/>
      <c r="DT326" s="78"/>
      <c r="DU326" s="78"/>
      <c r="DV326" s="78"/>
      <c r="DW326" s="78"/>
      <c r="DX326" s="78"/>
      <c r="DY326" s="78"/>
      <c r="DZ326" s="78"/>
      <c r="EA326" s="78"/>
      <c r="EB326" s="78"/>
      <c r="EC326" s="78"/>
      <c r="ED326" s="78"/>
      <c r="EE326" s="78"/>
      <c r="EF326" s="78"/>
      <c r="EG326" s="78"/>
      <c r="EH326" s="78"/>
      <c r="EI326" s="78"/>
      <c r="EJ326" s="78"/>
    </row>
    <row r="327" spans="1:140" s="113" customFormat="1" x14ac:dyDescent="0.25">
      <c r="A327" s="80" t="s">
        <v>582</v>
      </c>
      <c r="B327" s="120">
        <v>324</v>
      </c>
      <c r="C327" s="81" t="s">
        <v>396</v>
      </c>
      <c r="D327" s="81" t="s">
        <v>325</v>
      </c>
      <c r="E327" s="82">
        <v>0</v>
      </c>
      <c r="F327" s="82">
        <v>0</v>
      </c>
      <c r="G327" s="82">
        <v>0</v>
      </c>
      <c r="H327" s="83">
        <v>0</v>
      </c>
      <c r="I327" s="83">
        <v>0</v>
      </c>
      <c r="J327" s="83">
        <v>0</v>
      </c>
      <c r="K327" s="84">
        <v>0</v>
      </c>
      <c r="L327" s="83">
        <f t="shared" si="274"/>
        <v>0</v>
      </c>
      <c r="M327" s="83">
        <f t="shared" si="275"/>
        <v>0</v>
      </c>
      <c r="N327" s="83">
        <v>0</v>
      </c>
      <c r="O327" s="83">
        <v>0</v>
      </c>
      <c r="P327" s="83">
        <v>0</v>
      </c>
      <c r="Q327" s="83">
        <v>0</v>
      </c>
      <c r="R327" s="83">
        <v>0</v>
      </c>
      <c r="S327" s="83">
        <v>0</v>
      </c>
      <c r="T327" s="83">
        <v>0</v>
      </c>
      <c r="U327" s="83">
        <v>0</v>
      </c>
      <c r="V327" s="83">
        <v>0</v>
      </c>
      <c r="W327" s="83">
        <v>0</v>
      </c>
      <c r="X327" s="83">
        <v>0</v>
      </c>
      <c r="Y327" s="83">
        <v>0</v>
      </c>
      <c r="Z327" s="83">
        <v>0</v>
      </c>
      <c r="AA327" s="83">
        <v>0</v>
      </c>
      <c r="AB327" s="83">
        <v>0</v>
      </c>
      <c r="AC327" s="83">
        <v>0</v>
      </c>
      <c r="AD327" s="83">
        <v>0</v>
      </c>
      <c r="AE327" s="84">
        <v>0</v>
      </c>
      <c r="AF327" s="83">
        <f t="shared" si="261"/>
        <v>0</v>
      </c>
      <c r="AG327" s="83">
        <f t="shared" si="276"/>
        <v>0</v>
      </c>
      <c r="AH327" s="83">
        <f t="shared" si="277"/>
        <v>0</v>
      </c>
      <c r="AI327" s="84">
        <v>0</v>
      </c>
      <c r="AJ327" s="83">
        <f t="shared" ref="AJ327:AJ347" si="290">0*AI327</f>
        <v>0</v>
      </c>
      <c r="AK327" s="83">
        <f t="shared" ref="AK327:AK347" si="291">0.55*AI327</f>
        <v>0</v>
      </c>
      <c r="AL327" s="83">
        <f t="shared" ref="AL327:AL347" si="292">0.45*AI327</f>
        <v>0</v>
      </c>
      <c r="AM327" s="84">
        <v>0</v>
      </c>
      <c r="AN327" s="83">
        <f t="shared" si="262"/>
        <v>0</v>
      </c>
      <c r="AO327" s="83">
        <f t="shared" si="263"/>
        <v>0</v>
      </c>
      <c r="AP327" s="83">
        <f t="shared" si="264"/>
        <v>0</v>
      </c>
      <c r="AQ327" s="84">
        <v>0</v>
      </c>
      <c r="AR327" s="83">
        <f t="shared" si="265"/>
        <v>0</v>
      </c>
      <c r="AS327" s="83">
        <f t="shared" si="266"/>
        <v>0</v>
      </c>
      <c r="AT327" s="83">
        <f t="shared" si="267"/>
        <v>0</v>
      </c>
      <c r="AU327" s="83">
        <v>0</v>
      </c>
      <c r="AV327" s="83">
        <v>0</v>
      </c>
      <c r="AW327" s="83">
        <v>0</v>
      </c>
      <c r="AX327" s="84">
        <v>0</v>
      </c>
      <c r="AY327" s="83">
        <f t="shared" si="268"/>
        <v>0</v>
      </c>
      <c r="AZ327" s="83">
        <f t="shared" si="269"/>
        <v>0</v>
      </c>
      <c r="BA327" s="83">
        <f t="shared" si="270"/>
        <v>0</v>
      </c>
      <c r="BB327" s="83">
        <v>0</v>
      </c>
      <c r="BC327" s="83">
        <f t="shared" si="287"/>
        <v>0</v>
      </c>
      <c r="BD327" s="83">
        <f t="shared" si="288"/>
        <v>0</v>
      </c>
      <c r="BE327" s="83">
        <f t="shared" si="289"/>
        <v>0</v>
      </c>
      <c r="BF327" s="84">
        <v>0</v>
      </c>
      <c r="BG327" s="83">
        <f t="shared" ref="BG327:BG347" si="293">0*BF327</f>
        <v>0</v>
      </c>
      <c r="BH327" s="83">
        <f t="shared" ref="BH327:BH347" si="294">0.55*BF327</f>
        <v>0</v>
      </c>
      <c r="BI327" s="83">
        <f t="shared" ref="BI327:BI347" si="295">0.45*BF327</f>
        <v>0</v>
      </c>
      <c r="BJ327" s="84">
        <v>0</v>
      </c>
      <c r="BK327" s="83">
        <f t="shared" si="271"/>
        <v>0</v>
      </c>
      <c r="BL327" s="83">
        <f t="shared" si="272"/>
        <v>0</v>
      </c>
      <c r="BM327" s="83">
        <f t="shared" si="273"/>
        <v>0</v>
      </c>
      <c r="BN327" s="83">
        <f t="shared" si="278"/>
        <v>0</v>
      </c>
      <c r="BO327" s="83">
        <f t="shared" si="279"/>
        <v>0</v>
      </c>
      <c r="BP327" s="83">
        <f t="shared" si="280"/>
        <v>0</v>
      </c>
      <c r="BQ327" s="83">
        <f t="shared" si="281"/>
        <v>0</v>
      </c>
      <c r="BR327" s="85"/>
      <c r="BS327" s="83">
        <f t="shared" si="282"/>
        <v>0</v>
      </c>
      <c r="BT327" s="83">
        <f t="shared" si="283"/>
        <v>0</v>
      </c>
      <c r="BU327" s="83"/>
      <c r="BV327" s="86">
        <f t="shared" si="284"/>
        <v>0</v>
      </c>
      <c r="BW327" s="86">
        <f t="shared" si="285"/>
        <v>0</v>
      </c>
      <c r="BX327" s="86">
        <f t="shared" si="286"/>
        <v>0</v>
      </c>
      <c r="BY327" s="78"/>
      <c r="BZ327" s="78"/>
      <c r="CA327" s="78"/>
      <c r="CB327" s="78"/>
      <c r="CC327" s="78"/>
      <c r="CD327" s="78"/>
      <c r="CE327" s="78"/>
      <c r="CF327" s="78"/>
      <c r="CG327" s="78"/>
      <c r="CH327" s="78"/>
      <c r="CI327" s="78"/>
      <c r="CJ327" s="78"/>
      <c r="CK327" s="78"/>
      <c r="CL327" s="78"/>
      <c r="CM327" s="78"/>
      <c r="CN327" s="78"/>
      <c r="CO327" s="78"/>
      <c r="CP327" s="78"/>
      <c r="CQ327" s="78"/>
      <c r="CR327" s="78"/>
      <c r="CS327" s="78"/>
      <c r="CT327" s="78"/>
      <c r="CU327" s="78"/>
      <c r="CV327" s="78"/>
      <c r="CW327" s="78"/>
      <c r="CX327" s="78"/>
      <c r="CY327" s="78"/>
      <c r="CZ327" s="78"/>
      <c r="DA327" s="78"/>
      <c r="DB327" s="78"/>
      <c r="DC327" s="78"/>
      <c r="DD327" s="78"/>
      <c r="DE327" s="78"/>
      <c r="DF327" s="78"/>
      <c r="DG327" s="78"/>
      <c r="DH327" s="78"/>
      <c r="DI327" s="78"/>
      <c r="DJ327" s="78"/>
      <c r="DK327" s="78"/>
      <c r="DL327" s="78"/>
      <c r="DM327" s="78"/>
      <c r="DN327" s="78"/>
      <c r="DO327" s="78"/>
      <c r="DP327" s="78"/>
      <c r="DQ327" s="78"/>
      <c r="DR327" s="78"/>
      <c r="DS327" s="78"/>
      <c r="DT327" s="78"/>
      <c r="DU327" s="78"/>
      <c r="DV327" s="78"/>
      <c r="DW327" s="78"/>
      <c r="DX327" s="78"/>
      <c r="DY327" s="78"/>
      <c r="DZ327" s="78"/>
      <c r="EA327" s="78"/>
      <c r="EB327" s="78"/>
      <c r="EC327" s="78"/>
      <c r="ED327" s="78"/>
      <c r="EE327" s="78"/>
      <c r="EF327" s="78"/>
      <c r="EG327" s="78"/>
      <c r="EH327" s="78"/>
      <c r="EI327" s="78"/>
      <c r="EJ327" s="78"/>
    </row>
    <row r="328" spans="1:140" x14ac:dyDescent="0.25">
      <c r="A328" s="87"/>
      <c r="B328" s="119">
        <v>325</v>
      </c>
      <c r="C328" s="88" t="s">
        <v>400</v>
      </c>
      <c r="D328" s="88" t="s">
        <v>326</v>
      </c>
      <c r="E328" s="73">
        <v>0</v>
      </c>
      <c r="F328" s="73">
        <v>0.28000000000000003</v>
      </c>
      <c r="G328" s="73">
        <v>0</v>
      </c>
      <c r="H328" s="74">
        <v>0</v>
      </c>
      <c r="I328" s="74">
        <v>0</v>
      </c>
      <c r="J328" s="74">
        <v>0</v>
      </c>
      <c r="K328" s="75">
        <v>0</v>
      </c>
      <c r="L328" s="74">
        <f t="shared" si="274"/>
        <v>0</v>
      </c>
      <c r="M328" s="74">
        <f t="shared" si="275"/>
        <v>0</v>
      </c>
      <c r="N328" s="74">
        <v>0</v>
      </c>
      <c r="O328" s="74">
        <v>0</v>
      </c>
      <c r="P328" s="74">
        <v>0</v>
      </c>
      <c r="Q328" s="74">
        <v>0</v>
      </c>
      <c r="R328" s="74">
        <v>0</v>
      </c>
      <c r="S328" s="74">
        <v>2.54</v>
      </c>
      <c r="T328" s="74">
        <v>0</v>
      </c>
      <c r="U328" s="74">
        <v>0</v>
      </c>
      <c r="V328" s="74">
        <v>0</v>
      </c>
      <c r="W328" s="74">
        <v>0</v>
      </c>
      <c r="X328" s="74">
        <v>0</v>
      </c>
      <c r="Y328" s="74">
        <v>0</v>
      </c>
      <c r="Z328" s="74">
        <v>0</v>
      </c>
      <c r="AA328" s="74">
        <v>0</v>
      </c>
      <c r="AB328" s="74">
        <v>0</v>
      </c>
      <c r="AC328" s="74">
        <v>0</v>
      </c>
      <c r="AD328" s="74">
        <v>0</v>
      </c>
      <c r="AE328" s="75">
        <v>0</v>
      </c>
      <c r="AF328" s="74">
        <f t="shared" si="261"/>
        <v>0</v>
      </c>
      <c r="AG328" s="74">
        <f t="shared" si="276"/>
        <v>0</v>
      </c>
      <c r="AH328" s="74">
        <f t="shared" si="277"/>
        <v>0</v>
      </c>
      <c r="AI328" s="75">
        <v>0</v>
      </c>
      <c r="AJ328" s="74">
        <f t="shared" si="290"/>
        <v>0</v>
      </c>
      <c r="AK328" s="74">
        <f t="shared" si="291"/>
        <v>0</v>
      </c>
      <c r="AL328" s="74">
        <f t="shared" si="292"/>
        <v>0</v>
      </c>
      <c r="AM328" s="75">
        <v>0</v>
      </c>
      <c r="AN328" s="74">
        <f t="shared" si="262"/>
        <v>0</v>
      </c>
      <c r="AO328" s="74">
        <f t="shared" si="263"/>
        <v>0</v>
      </c>
      <c r="AP328" s="74">
        <f t="shared" si="264"/>
        <v>0</v>
      </c>
      <c r="AQ328" s="75">
        <v>0.16</v>
      </c>
      <c r="AR328" s="74">
        <f t="shared" si="265"/>
        <v>0.08</v>
      </c>
      <c r="AS328" s="74">
        <f t="shared" si="266"/>
        <v>0.04</v>
      </c>
      <c r="AT328" s="74">
        <f t="shared" si="267"/>
        <v>0.04</v>
      </c>
      <c r="AU328" s="74">
        <v>0</v>
      </c>
      <c r="AV328" s="74">
        <v>0</v>
      </c>
      <c r="AW328" s="74">
        <v>0</v>
      </c>
      <c r="AX328" s="75">
        <v>0</v>
      </c>
      <c r="AY328" s="74">
        <f t="shared" si="268"/>
        <v>0</v>
      </c>
      <c r="AZ328" s="74">
        <f t="shared" si="269"/>
        <v>0</v>
      </c>
      <c r="BA328" s="74">
        <f t="shared" si="270"/>
        <v>0</v>
      </c>
      <c r="BB328" s="74">
        <v>0</v>
      </c>
      <c r="BC328" s="74">
        <f t="shared" si="287"/>
        <v>0</v>
      </c>
      <c r="BD328" s="74">
        <f t="shared" si="288"/>
        <v>0</v>
      </c>
      <c r="BE328" s="74">
        <f t="shared" si="289"/>
        <v>0</v>
      </c>
      <c r="BF328" s="75">
        <v>7.3499999999999996E-2</v>
      </c>
      <c r="BG328" s="74">
        <f t="shared" si="293"/>
        <v>0</v>
      </c>
      <c r="BH328" s="74">
        <f t="shared" si="294"/>
        <v>4.0425000000000003E-2</v>
      </c>
      <c r="BI328" s="74">
        <f t="shared" si="295"/>
        <v>3.3075E-2</v>
      </c>
      <c r="BJ328" s="75">
        <v>0</v>
      </c>
      <c r="BK328" s="74">
        <f t="shared" si="271"/>
        <v>0</v>
      </c>
      <c r="BL328" s="74">
        <f t="shared" si="272"/>
        <v>0</v>
      </c>
      <c r="BM328" s="74">
        <f t="shared" si="273"/>
        <v>0</v>
      </c>
      <c r="BN328" s="74">
        <f t="shared" si="278"/>
        <v>0.08</v>
      </c>
      <c r="BO328" s="74">
        <f t="shared" si="279"/>
        <v>2.620425</v>
      </c>
      <c r="BP328" s="74">
        <f t="shared" si="280"/>
        <v>0.35307500000000003</v>
      </c>
      <c r="BQ328" s="74">
        <f t="shared" si="281"/>
        <v>3.0535000000000001</v>
      </c>
      <c r="BS328" s="74">
        <f t="shared" si="282"/>
        <v>3.0535000000000005</v>
      </c>
      <c r="BT328" s="74">
        <f t="shared" si="283"/>
        <v>0</v>
      </c>
      <c r="BU328" s="74"/>
      <c r="BV328" s="77">
        <f t="shared" si="284"/>
        <v>2.6199443261830685E-2</v>
      </c>
      <c r="BW328" s="77">
        <f t="shared" si="285"/>
        <v>0.85817095136728339</v>
      </c>
      <c r="BX328" s="77">
        <f t="shared" si="286"/>
        <v>0.11562960537088587</v>
      </c>
      <c r="BY328" s="78"/>
      <c r="BZ328" s="78"/>
      <c r="CA328" s="78"/>
      <c r="CB328" s="78"/>
      <c r="CC328" s="78"/>
      <c r="CD328" s="78"/>
      <c r="CE328" s="78"/>
      <c r="CF328" s="78"/>
      <c r="CG328" s="78"/>
      <c r="CH328" s="78"/>
      <c r="CI328" s="78"/>
      <c r="CJ328" s="78"/>
      <c r="CK328" s="78"/>
      <c r="CL328" s="78"/>
      <c r="CM328" s="78"/>
      <c r="CN328" s="78"/>
      <c r="CO328" s="78"/>
      <c r="CP328" s="78"/>
      <c r="CQ328" s="78"/>
      <c r="CR328" s="78"/>
      <c r="CS328" s="78"/>
      <c r="CT328" s="78"/>
      <c r="CU328" s="78"/>
      <c r="CV328" s="78"/>
      <c r="CW328" s="78"/>
      <c r="CX328" s="78"/>
      <c r="CY328" s="78"/>
      <c r="CZ328" s="78"/>
      <c r="DA328" s="78"/>
      <c r="DB328" s="78"/>
      <c r="DC328" s="78"/>
      <c r="DD328" s="78"/>
      <c r="DE328" s="78"/>
      <c r="DF328" s="78"/>
      <c r="DG328" s="78"/>
      <c r="DH328" s="78"/>
      <c r="DI328" s="78"/>
      <c r="DJ328" s="78"/>
      <c r="DK328" s="78"/>
      <c r="DL328" s="78"/>
      <c r="DM328" s="78"/>
      <c r="DN328" s="78"/>
      <c r="DO328" s="78"/>
      <c r="DP328" s="78"/>
      <c r="DQ328" s="78"/>
      <c r="DR328" s="78"/>
      <c r="DS328" s="78"/>
      <c r="DT328" s="78"/>
      <c r="DU328" s="78"/>
      <c r="DV328" s="78"/>
      <c r="DW328" s="78"/>
      <c r="DX328" s="78"/>
      <c r="DY328" s="78"/>
      <c r="DZ328" s="78"/>
      <c r="EA328" s="78"/>
      <c r="EB328" s="78"/>
      <c r="EC328" s="78"/>
      <c r="ED328" s="78"/>
      <c r="EE328" s="78"/>
      <c r="EF328" s="78"/>
      <c r="EG328" s="78"/>
      <c r="EH328" s="78"/>
      <c r="EI328" s="78"/>
      <c r="EJ328" s="78"/>
    </row>
    <row r="329" spans="1:140" x14ac:dyDescent="0.25">
      <c r="A329" s="87"/>
      <c r="B329" s="119">
        <v>326</v>
      </c>
      <c r="C329" s="88" t="s">
        <v>589</v>
      </c>
      <c r="D329" s="88" t="s">
        <v>224</v>
      </c>
      <c r="E329" s="73">
        <v>0</v>
      </c>
      <c r="F329" s="73">
        <v>0</v>
      </c>
      <c r="G329" s="73">
        <v>0</v>
      </c>
      <c r="H329" s="74">
        <v>0</v>
      </c>
      <c r="I329" s="74">
        <v>2.41</v>
      </c>
      <c r="J329" s="74">
        <v>0</v>
      </c>
      <c r="K329" s="75">
        <v>0</v>
      </c>
      <c r="L329" s="74">
        <f t="shared" si="274"/>
        <v>0</v>
      </c>
      <c r="M329" s="74">
        <f t="shared" si="275"/>
        <v>0</v>
      </c>
      <c r="N329" s="74">
        <v>0</v>
      </c>
      <c r="O329" s="74">
        <v>0</v>
      </c>
      <c r="P329" s="74">
        <v>0</v>
      </c>
      <c r="Q329" s="74">
        <v>0</v>
      </c>
      <c r="R329" s="74">
        <v>0</v>
      </c>
      <c r="S329" s="74">
        <v>28</v>
      </c>
      <c r="T329" s="74">
        <v>0</v>
      </c>
      <c r="U329" s="74">
        <v>0</v>
      </c>
      <c r="V329" s="74">
        <v>0</v>
      </c>
      <c r="W329" s="74">
        <v>0</v>
      </c>
      <c r="X329" s="74">
        <v>0</v>
      </c>
      <c r="Y329" s="74">
        <v>0</v>
      </c>
      <c r="Z329" s="74">
        <v>0</v>
      </c>
      <c r="AA329" s="74">
        <v>0</v>
      </c>
      <c r="AB329" s="74">
        <v>0</v>
      </c>
      <c r="AC329" s="74">
        <v>0</v>
      </c>
      <c r="AD329" s="74">
        <v>0</v>
      </c>
      <c r="AE329" s="75">
        <v>0</v>
      </c>
      <c r="AF329" s="74">
        <f t="shared" si="261"/>
        <v>0</v>
      </c>
      <c r="AG329" s="74">
        <f t="shared" si="276"/>
        <v>0</v>
      </c>
      <c r="AH329" s="74">
        <f t="shared" si="277"/>
        <v>0</v>
      </c>
      <c r="AI329" s="75">
        <v>0</v>
      </c>
      <c r="AJ329" s="74">
        <f t="shared" si="290"/>
        <v>0</v>
      </c>
      <c r="AK329" s="74">
        <f t="shared" si="291"/>
        <v>0</v>
      </c>
      <c r="AL329" s="74">
        <f t="shared" si="292"/>
        <v>0</v>
      </c>
      <c r="AM329" s="75">
        <v>0</v>
      </c>
      <c r="AN329" s="74">
        <f t="shared" si="262"/>
        <v>0</v>
      </c>
      <c r="AO329" s="74">
        <f t="shared" si="263"/>
        <v>0</v>
      </c>
      <c r="AP329" s="74">
        <f t="shared" si="264"/>
        <v>0</v>
      </c>
      <c r="AQ329" s="75">
        <v>0</v>
      </c>
      <c r="AR329" s="74">
        <f t="shared" si="265"/>
        <v>0</v>
      </c>
      <c r="AS329" s="74">
        <f t="shared" si="266"/>
        <v>0</v>
      </c>
      <c r="AT329" s="74">
        <f t="shared" si="267"/>
        <v>0</v>
      </c>
      <c r="AU329" s="74">
        <v>0</v>
      </c>
      <c r="AV329" s="74">
        <v>0</v>
      </c>
      <c r="AW329" s="74">
        <v>0</v>
      </c>
      <c r="AX329" s="75">
        <v>0</v>
      </c>
      <c r="AY329" s="74">
        <f t="shared" si="268"/>
        <v>0</v>
      </c>
      <c r="AZ329" s="74">
        <f t="shared" si="269"/>
        <v>0</v>
      </c>
      <c r="BA329" s="74">
        <f t="shared" si="270"/>
        <v>0</v>
      </c>
      <c r="BB329" s="74">
        <v>0</v>
      </c>
      <c r="BC329" s="74">
        <f t="shared" si="287"/>
        <v>0</v>
      </c>
      <c r="BD329" s="74">
        <f t="shared" si="288"/>
        <v>0</v>
      </c>
      <c r="BE329" s="74">
        <f t="shared" si="289"/>
        <v>0</v>
      </c>
      <c r="BF329" s="75">
        <v>0.96</v>
      </c>
      <c r="BG329" s="74">
        <f t="shared" si="293"/>
        <v>0</v>
      </c>
      <c r="BH329" s="74">
        <f t="shared" si="294"/>
        <v>0.52800000000000002</v>
      </c>
      <c r="BI329" s="74">
        <f t="shared" si="295"/>
        <v>0.432</v>
      </c>
      <c r="BJ329" s="75">
        <v>0</v>
      </c>
      <c r="BK329" s="74">
        <f t="shared" si="271"/>
        <v>0</v>
      </c>
      <c r="BL329" s="74">
        <f t="shared" si="272"/>
        <v>0</v>
      </c>
      <c r="BM329" s="74">
        <f t="shared" si="273"/>
        <v>0</v>
      </c>
      <c r="BN329" s="74">
        <f t="shared" si="278"/>
        <v>0</v>
      </c>
      <c r="BO329" s="74">
        <f t="shared" si="279"/>
        <v>28.527999999999999</v>
      </c>
      <c r="BP329" s="74">
        <f t="shared" si="280"/>
        <v>2.8420000000000001</v>
      </c>
      <c r="BQ329" s="74">
        <f t="shared" si="281"/>
        <v>31.369999999999997</v>
      </c>
      <c r="BS329" s="74">
        <f t="shared" si="282"/>
        <v>31.37</v>
      </c>
      <c r="BT329" s="74">
        <f t="shared" si="283"/>
        <v>0</v>
      </c>
      <c r="BU329" s="74"/>
      <c r="BV329" s="77">
        <f t="shared" si="284"/>
        <v>0</v>
      </c>
      <c r="BW329" s="77">
        <f t="shared" si="285"/>
        <v>0.90940388906598668</v>
      </c>
      <c r="BX329" s="77">
        <f t="shared" si="286"/>
        <v>9.0596110934013402E-2</v>
      </c>
      <c r="BY329" s="78"/>
      <c r="BZ329" s="78"/>
      <c r="CA329" s="78"/>
      <c r="CB329" s="78"/>
      <c r="CC329" s="78"/>
      <c r="CD329" s="78"/>
      <c r="CE329" s="78"/>
      <c r="CF329" s="78"/>
      <c r="CG329" s="78"/>
      <c r="CH329" s="78"/>
      <c r="CI329" s="78"/>
      <c r="CJ329" s="78"/>
      <c r="CK329" s="78"/>
      <c r="CL329" s="78"/>
      <c r="CM329" s="78"/>
      <c r="CN329" s="78"/>
      <c r="CO329" s="78"/>
      <c r="CP329" s="78"/>
      <c r="CQ329" s="78"/>
      <c r="CR329" s="78"/>
      <c r="CS329" s="78"/>
      <c r="CT329" s="78"/>
      <c r="CU329" s="78"/>
      <c r="CV329" s="78"/>
      <c r="CW329" s="78"/>
      <c r="CX329" s="78"/>
      <c r="CY329" s="78"/>
      <c r="CZ329" s="78"/>
      <c r="DA329" s="78"/>
      <c r="DB329" s="78"/>
      <c r="DC329" s="78"/>
      <c r="DD329" s="78"/>
      <c r="DE329" s="78"/>
      <c r="DF329" s="78"/>
      <c r="DG329" s="78"/>
      <c r="DH329" s="78"/>
      <c r="DI329" s="78"/>
      <c r="DJ329" s="78"/>
      <c r="DK329" s="78"/>
      <c r="DL329" s="78"/>
      <c r="DM329" s="78"/>
      <c r="DN329" s="78"/>
      <c r="DO329" s="78"/>
      <c r="DP329" s="78"/>
      <c r="DQ329" s="78"/>
      <c r="DR329" s="78"/>
      <c r="DS329" s="78"/>
      <c r="DT329" s="78"/>
      <c r="DU329" s="78"/>
      <c r="DV329" s="78"/>
      <c r="DW329" s="78"/>
      <c r="DX329" s="78"/>
      <c r="DY329" s="78"/>
      <c r="DZ329" s="78"/>
      <c r="EA329" s="78"/>
      <c r="EB329" s="78"/>
      <c r="EC329" s="78"/>
      <c r="ED329" s="78"/>
      <c r="EE329" s="78"/>
      <c r="EF329" s="78"/>
      <c r="EG329" s="78"/>
      <c r="EH329" s="78"/>
      <c r="EI329" s="78"/>
      <c r="EJ329" s="78"/>
    </row>
    <row r="330" spans="1:140" x14ac:dyDescent="0.25">
      <c r="A330" s="72"/>
      <c r="B330" s="119">
        <v>327</v>
      </c>
      <c r="C330" s="88" t="s">
        <v>392</v>
      </c>
      <c r="D330" s="88" t="s">
        <v>449</v>
      </c>
      <c r="E330" s="73">
        <v>0</v>
      </c>
      <c r="F330" s="73">
        <v>0.02</v>
      </c>
      <c r="G330" s="73">
        <v>0</v>
      </c>
      <c r="H330" s="74">
        <v>0</v>
      </c>
      <c r="I330" s="74">
        <v>0</v>
      </c>
      <c r="J330" s="74">
        <v>0</v>
      </c>
      <c r="K330" s="75">
        <v>0</v>
      </c>
      <c r="L330" s="74">
        <f t="shared" si="274"/>
        <v>0</v>
      </c>
      <c r="M330" s="74">
        <f t="shared" si="275"/>
        <v>0</v>
      </c>
      <c r="N330" s="74">
        <v>0</v>
      </c>
      <c r="O330" s="74">
        <v>0</v>
      </c>
      <c r="P330" s="74">
        <v>0</v>
      </c>
      <c r="Q330" s="74">
        <v>0</v>
      </c>
      <c r="R330" s="74">
        <v>0</v>
      </c>
      <c r="S330" s="74">
        <v>0</v>
      </c>
      <c r="T330" s="74">
        <v>0</v>
      </c>
      <c r="U330" s="74">
        <v>0</v>
      </c>
      <c r="V330" s="74">
        <v>0</v>
      </c>
      <c r="W330" s="74">
        <v>1.8</v>
      </c>
      <c r="X330" s="74">
        <v>0</v>
      </c>
      <c r="Y330" s="74">
        <v>0</v>
      </c>
      <c r="Z330" s="74">
        <v>0</v>
      </c>
      <c r="AA330" s="74">
        <v>0</v>
      </c>
      <c r="AB330" s="74">
        <v>0</v>
      </c>
      <c r="AC330" s="74">
        <v>0</v>
      </c>
      <c r="AD330" s="74">
        <v>0</v>
      </c>
      <c r="AE330" s="75">
        <v>0</v>
      </c>
      <c r="AF330" s="74">
        <f t="shared" si="261"/>
        <v>0</v>
      </c>
      <c r="AG330" s="74">
        <f t="shared" si="276"/>
        <v>0</v>
      </c>
      <c r="AH330" s="74">
        <f t="shared" si="277"/>
        <v>0</v>
      </c>
      <c r="AI330" s="75">
        <v>0</v>
      </c>
      <c r="AJ330" s="74">
        <f t="shared" si="290"/>
        <v>0</v>
      </c>
      <c r="AK330" s="74">
        <f t="shared" si="291"/>
        <v>0</v>
      </c>
      <c r="AL330" s="74">
        <f t="shared" si="292"/>
        <v>0</v>
      </c>
      <c r="AM330" s="75">
        <v>0</v>
      </c>
      <c r="AN330" s="74">
        <f t="shared" si="262"/>
        <v>0</v>
      </c>
      <c r="AO330" s="74">
        <f t="shared" si="263"/>
        <v>0</v>
      </c>
      <c r="AP330" s="74">
        <f t="shared" si="264"/>
        <v>0</v>
      </c>
      <c r="AQ330" s="75">
        <v>0</v>
      </c>
      <c r="AR330" s="74">
        <f t="shared" si="265"/>
        <v>0</v>
      </c>
      <c r="AS330" s="74">
        <f t="shared" si="266"/>
        <v>0</v>
      </c>
      <c r="AT330" s="74">
        <f t="shared" si="267"/>
        <v>0</v>
      </c>
      <c r="AU330" s="74">
        <v>0</v>
      </c>
      <c r="AV330" s="74">
        <v>0</v>
      </c>
      <c r="AW330" s="74">
        <v>0</v>
      </c>
      <c r="AX330" s="75">
        <v>0</v>
      </c>
      <c r="AY330" s="74">
        <f t="shared" si="268"/>
        <v>0</v>
      </c>
      <c r="AZ330" s="74">
        <f t="shared" si="269"/>
        <v>0</v>
      </c>
      <c r="BA330" s="74">
        <f t="shared" si="270"/>
        <v>0</v>
      </c>
      <c r="BB330" s="74">
        <v>0</v>
      </c>
      <c r="BC330" s="74">
        <f t="shared" si="287"/>
        <v>0</v>
      </c>
      <c r="BD330" s="74">
        <f t="shared" si="288"/>
        <v>0</v>
      </c>
      <c r="BE330" s="74">
        <f t="shared" si="289"/>
        <v>0</v>
      </c>
      <c r="BF330" s="75">
        <v>0.02</v>
      </c>
      <c r="BG330" s="74">
        <f t="shared" si="293"/>
        <v>0</v>
      </c>
      <c r="BH330" s="74">
        <f t="shared" si="294"/>
        <v>1.1000000000000001E-2</v>
      </c>
      <c r="BI330" s="74">
        <f t="shared" si="295"/>
        <v>9.0000000000000011E-3</v>
      </c>
      <c r="BJ330" s="75">
        <v>0</v>
      </c>
      <c r="BK330" s="74">
        <f t="shared" si="271"/>
        <v>0</v>
      </c>
      <c r="BL330" s="74">
        <f t="shared" si="272"/>
        <v>0</v>
      </c>
      <c r="BM330" s="74">
        <f t="shared" si="273"/>
        <v>0</v>
      </c>
      <c r="BN330" s="74">
        <f t="shared" si="278"/>
        <v>0</v>
      </c>
      <c r="BO330" s="74">
        <f t="shared" si="279"/>
        <v>1.8109999999999999</v>
      </c>
      <c r="BP330" s="74">
        <f t="shared" si="280"/>
        <v>2.9000000000000001E-2</v>
      </c>
      <c r="BQ330" s="74">
        <f t="shared" si="281"/>
        <v>1.8399999999999999</v>
      </c>
      <c r="BS330" s="74">
        <f t="shared" si="282"/>
        <v>1.84</v>
      </c>
      <c r="BT330" s="74">
        <f t="shared" si="283"/>
        <v>0</v>
      </c>
      <c r="BU330" s="74"/>
      <c r="BV330" s="77">
        <f t="shared" si="284"/>
        <v>0</v>
      </c>
      <c r="BW330" s="77">
        <f t="shared" si="285"/>
        <v>0.98423913043478262</v>
      </c>
      <c r="BX330" s="77">
        <f t="shared" si="286"/>
        <v>1.5760869565217394E-2</v>
      </c>
      <c r="BY330" s="78"/>
      <c r="BZ330" s="78"/>
      <c r="CA330" s="78"/>
      <c r="CB330" s="78"/>
      <c r="CC330" s="78"/>
      <c r="CD330" s="78"/>
      <c r="CE330" s="78"/>
      <c r="CF330" s="78"/>
      <c r="CG330" s="78"/>
      <c r="CH330" s="78"/>
      <c r="CI330" s="78"/>
      <c r="CJ330" s="78"/>
      <c r="CK330" s="78"/>
      <c r="CL330" s="78"/>
      <c r="CM330" s="78"/>
      <c r="CN330" s="78"/>
      <c r="CO330" s="78"/>
      <c r="CP330" s="78"/>
      <c r="CQ330" s="78"/>
      <c r="CR330" s="78"/>
      <c r="CS330" s="78"/>
      <c r="CT330" s="78"/>
      <c r="CU330" s="78"/>
      <c r="CV330" s="78"/>
      <c r="CW330" s="78"/>
      <c r="CX330" s="78"/>
      <c r="CY330" s="78"/>
      <c r="CZ330" s="78"/>
      <c r="DA330" s="78"/>
      <c r="DB330" s="78"/>
      <c r="DC330" s="78"/>
      <c r="DD330" s="78"/>
      <c r="DE330" s="78"/>
      <c r="DF330" s="78"/>
      <c r="DG330" s="78"/>
      <c r="DH330" s="78"/>
      <c r="DI330" s="78"/>
      <c r="DJ330" s="78"/>
      <c r="DK330" s="78"/>
      <c r="DL330" s="78"/>
      <c r="DM330" s="78"/>
      <c r="DN330" s="78"/>
      <c r="DO330" s="78"/>
      <c r="DP330" s="78"/>
      <c r="DQ330" s="78"/>
      <c r="DR330" s="78"/>
      <c r="DS330" s="78"/>
      <c r="DT330" s="78"/>
      <c r="DU330" s="78"/>
      <c r="DV330" s="78"/>
      <c r="DW330" s="78"/>
      <c r="DX330" s="78"/>
      <c r="DY330" s="78"/>
      <c r="DZ330" s="78"/>
      <c r="EA330" s="78"/>
      <c r="EB330" s="78"/>
      <c r="EC330" s="78"/>
      <c r="ED330" s="78"/>
      <c r="EE330" s="78"/>
      <c r="EF330" s="78"/>
      <c r="EG330" s="78"/>
      <c r="EH330" s="78"/>
      <c r="EI330" s="78"/>
      <c r="EJ330" s="78"/>
    </row>
    <row r="331" spans="1:140" x14ac:dyDescent="0.25">
      <c r="A331" s="87"/>
      <c r="B331" s="119">
        <v>328</v>
      </c>
      <c r="C331" s="88" t="s">
        <v>361</v>
      </c>
      <c r="D331" s="88" t="s">
        <v>663</v>
      </c>
      <c r="E331" s="73">
        <v>0</v>
      </c>
      <c r="F331" s="73">
        <v>0.1</v>
      </c>
      <c r="G331" s="73">
        <v>0</v>
      </c>
      <c r="H331" s="74">
        <v>0</v>
      </c>
      <c r="I331" s="74">
        <v>0</v>
      </c>
      <c r="J331" s="74">
        <v>0</v>
      </c>
      <c r="K331" s="75">
        <v>0</v>
      </c>
      <c r="L331" s="74">
        <f t="shared" si="274"/>
        <v>0</v>
      </c>
      <c r="M331" s="74">
        <f t="shared" si="275"/>
        <v>0</v>
      </c>
      <c r="N331" s="74">
        <v>0</v>
      </c>
      <c r="O331" s="74">
        <v>0</v>
      </c>
      <c r="P331" s="74">
        <v>0</v>
      </c>
      <c r="Q331" s="74">
        <v>0</v>
      </c>
      <c r="R331" s="74">
        <v>0</v>
      </c>
      <c r="S331" s="74">
        <v>0</v>
      </c>
      <c r="T331" s="74">
        <v>0</v>
      </c>
      <c r="U331" s="74">
        <v>0</v>
      </c>
      <c r="V331" s="74">
        <v>0</v>
      </c>
      <c r="W331" s="74">
        <v>3.3</v>
      </c>
      <c r="X331" s="74">
        <v>0</v>
      </c>
      <c r="Y331" s="74">
        <v>0</v>
      </c>
      <c r="Z331" s="74">
        <v>0</v>
      </c>
      <c r="AA331" s="74">
        <v>0</v>
      </c>
      <c r="AB331" s="74">
        <v>0</v>
      </c>
      <c r="AC331" s="74">
        <v>0</v>
      </c>
      <c r="AD331" s="74">
        <v>0</v>
      </c>
      <c r="AE331" s="75">
        <v>0</v>
      </c>
      <c r="AF331" s="74">
        <f t="shared" si="261"/>
        <v>0</v>
      </c>
      <c r="AG331" s="74">
        <f t="shared" si="276"/>
        <v>0</v>
      </c>
      <c r="AH331" s="74">
        <f t="shared" si="277"/>
        <v>0</v>
      </c>
      <c r="AI331" s="75">
        <v>0</v>
      </c>
      <c r="AJ331" s="74">
        <f t="shared" si="290"/>
        <v>0</v>
      </c>
      <c r="AK331" s="74">
        <f t="shared" si="291"/>
        <v>0</v>
      </c>
      <c r="AL331" s="74">
        <f t="shared" si="292"/>
        <v>0</v>
      </c>
      <c r="AM331" s="75">
        <v>0</v>
      </c>
      <c r="AN331" s="74">
        <f t="shared" si="262"/>
        <v>0</v>
      </c>
      <c r="AO331" s="74">
        <f t="shared" si="263"/>
        <v>0</v>
      </c>
      <c r="AP331" s="74">
        <f t="shared" si="264"/>
        <v>0</v>
      </c>
      <c r="AQ331" s="75">
        <v>0</v>
      </c>
      <c r="AR331" s="74">
        <f t="shared" si="265"/>
        <v>0</v>
      </c>
      <c r="AS331" s="74">
        <f t="shared" si="266"/>
        <v>0</v>
      </c>
      <c r="AT331" s="74">
        <f t="shared" si="267"/>
        <v>0</v>
      </c>
      <c r="AU331" s="74">
        <v>0</v>
      </c>
      <c r="AV331" s="74">
        <v>0</v>
      </c>
      <c r="AW331" s="74">
        <v>0</v>
      </c>
      <c r="AX331" s="75">
        <v>0</v>
      </c>
      <c r="AY331" s="74">
        <f t="shared" si="268"/>
        <v>0</v>
      </c>
      <c r="AZ331" s="74">
        <f t="shared" si="269"/>
        <v>0</v>
      </c>
      <c r="BA331" s="74">
        <f t="shared" si="270"/>
        <v>0</v>
      </c>
      <c r="BB331" s="74">
        <v>0</v>
      </c>
      <c r="BC331" s="74">
        <f t="shared" si="287"/>
        <v>0</v>
      </c>
      <c r="BD331" s="74">
        <f t="shared" si="288"/>
        <v>0</v>
      </c>
      <c r="BE331" s="74">
        <f t="shared" si="289"/>
        <v>0</v>
      </c>
      <c r="BF331" s="75">
        <v>0.06</v>
      </c>
      <c r="BG331" s="74">
        <f t="shared" si="293"/>
        <v>0</v>
      </c>
      <c r="BH331" s="74">
        <f t="shared" si="294"/>
        <v>3.3000000000000002E-2</v>
      </c>
      <c r="BI331" s="74">
        <f t="shared" si="295"/>
        <v>2.7E-2</v>
      </c>
      <c r="BJ331" s="75">
        <v>0</v>
      </c>
      <c r="BK331" s="74">
        <f t="shared" si="271"/>
        <v>0</v>
      </c>
      <c r="BL331" s="74">
        <f t="shared" si="272"/>
        <v>0</v>
      </c>
      <c r="BM331" s="74">
        <f t="shared" si="273"/>
        <v>0</v>
      </c>
      <c r="BN331" s="74">
        <f t="shared" si="278"/>
        <v>0</v>
      </c>
      <c r="BO331" s="74">
        <f t="shared" si="279"/>
        <v>3.3329999999999997</v>
      </c>
      <c r="BP331" s="74">
        <f t="shared" si="280"/>
        <v>0.127</v>
      </c>
      <c r="BQ331" s="74">
        <f t="shared" si="281"/>
        <v>3.46</v>
      </c>
      <c r="BS331" s="74">
        <f t="shared" si="282"/>
        <v>3.46</v>
      </c>
      <c r="BT331" s="74">
        <f t="shared" si="283"/>
        <v>0</v>
      </c>
      <c r="BU331" s="74"/>
      <c r="BV331" s="77">
        <f t="shared" si="284"/>
        <v>0</v>
      </c>
      <c r="BW331" s="77">
        <f t="shared" si="285"/>
        <v>0.96329479768786119</v>
      </c>
      <c r="BX331" s="77">
        <f t="shared" si="286"/>
        <v>3.6705202312138731E-2</v>
      </c>
      <c r="BY331" s="78"/>
      <c r="BZ331" s="78"/>
      <c r="CA331" s="78"/>
      <c r="CB331" s="78"/>
      <c r="CC331" s="78"/>
      <c r="CD331" s="78"/>
      <c r="CE331" s="78"/>
      <c r="CF331" s="78"/>
      <c r="CG331" s="78"/>
      <c r="CH331" s="78"/>
      <c r="CI331" s="78"/>
      <c r="CJ331" s="78"/>
      <c r="CK331" s="78"/>
      <c r="CL331" s="78"/>
      <c r="CM331" s="78"/>
      <c r="CN331" s="78"/>
      <c r="CO331" s="78"/>
      <c r="CP331" s="78"/>
      <c r="CQ331" s="78"/>
      <c r="CR331" s="78"/>
      <c r="CS331" s="78"/>
      <c r="CT331" s="78"/>
      <c r="CU331" s="78"/>
      <c r="CV331" s="78"/>
      <c r="CW331" s="78"/>
      <c r="CX331" s="78"/>
      <c r="CY331" s="78"/>
      <c r="CZ331" s="78"/>
      <c r="DA331" s="78"/>
      <c r="DB331" s="78"/>
      <c r="DC331" s="78"/>
      <c r="DD331" s="78"/>
      <c r="DE331" s="78"/>
      <c r="DF331" s="78"/>
      <c r="DG331" s="78"/>
      <c r="DH331" s="78"/>
      <c r="DI331" s="78"/>
      <c r="DJ331" s="78"/>
      <c r="DK331" s="78"/>
      <c r="DL331" s="78"/>
      <c r="DM331" s="78"/>
      <c r="DN331" s="78"/>
      <c r="DO331" s="78"/>
      <c r="DP331" s="78"/>
      <c r="DQ331" s="78"/>
      <c r="DR331" s="78"/>
      <c r="DS331" s="78"/>
      <c r="DT331" s="78"/>
      <c r="DU331" s="78"/>
      <c r="DV331" s="78"/>
      <c r="DW331" s="78"/>
      <c r="DX331" s="78"/>
      <c r="DY331" s="78"/>
      <c r="DZ331" s="78"/>
      <c r="EA331" s="78"/>
      <c r="EB331" s="78"/>
      <c r="EC331" s="78"/>
      <c r="ED331" s="78"/>
      <c r="EE331" s="78"/>
      <c r="EF331" s="78"/>
      <c r="EG331" s="78"/>
      <c r="EH331" s="78"/>
      <c r="EI331" s="78"/>
      <c r="EJ331" s="78"/>
    </row>
    <row r="332" spans="1:140" x14ac:dyDescent="0.25">
      <c r="A332" s="108" t="s">
        <v>582</v>
      </c>
      <c r="B332" s="120">
        <v>329</v>
      </c>
      <c r="C332" s="81" t="s">
        <v>387</v>
      </c>
      <c r="D332" s="81" t="s">
        <v>664</v>
      </c>
      <c r="E332" s="82">
        <v>0</v>
      </c>
      <c r="F332" s="82">
        <v>0</v>
      </c>
      <c r="G332" s="82">
        <v>0</v>
      </c>
      <c r="H332" s="83">
        <v>0</v>
      </c>
      <c r="I332" s="83">
        <v>0</v>
      </c>
      <c r="J332" s="83">
        <v>0</v>
      </c>
      <c r="K332" s="84">
        <v>0</v>
      </c>
      <c r="L332" s="83">
        <f t="shared" si="274"/>
        <v>0</v>
      </c>
      <c r="M332" s="83">
        <f t="shared" si="275"/>
        <v>0</v>
      </c>
      <c r="N332" s="83">
        <v>0</v>
      </c>
      <c r="O332" s="83">
        <v>0</v>
      </c>
      <c r="P332" s="83">
        <v>0</v>
      </c>
      <c r="Q332" s="83">
        <v>0</v>
      </c>
      <c r="R332" s="83">
        <v>0</v>
      </c>
      <c r="S332" s="83">
        <v>0</v>
      </c>
      <c r="T332" s="83">
        <v>0</v>
      </c>
      <c r="U332" s="83">
        <v>0</v>
      </c>
      <c r="V332" s="83">
        <v>0</v>
      </c>
      <c r="W332" s="83">
        <v>0</v>
      </c>
      <c r="X332" s="83">
        <v>0</v>
      </c>
      <c r="Y332" s="83">
        <v>0</v>
      </c>
      <c r="Z332" s="83">
        <v>0</v>
      </c>
      <c r="AA332" s="83">
        <v>0</v>
      </c>
      <c r="AB332" s="83">
        <v>0</v>
      </c>
      <c r="AC332" s="83">
        <v>0</v>
      </c>
      <c r="AD332" s="83">
        <v>0</v>
      </c>
      <c r="AE332" s="84">
        <v>0</v>
      </c>
      <c r="AF332" s="83">
        <f t="shared" si="261"/>
        <v>0</v>
      </c>
      <c r="AG332" s="83">
        <f t="shared" si="276"/>
        <v>0</v>
      </c>
      <c r="AH332" s="83">
        <f t="shared" si="277"/>
        <v>0</v>
      </c>
      <c r="AI332" s="84">
        <v>0</v>
      </c>
      <c r="AJ332" s="83">
        <f t="shared" si="290"/>
        <v>0</v>
      </c>
      <c r="AK332" s="83">
        <f t="shared" si="291"/>
        <v>0</v>
      </c>
      <c r="AL332" s="83">
        <f t="shared" si="292"/>
        <v>0</v>
      </c>
      <c r="AM332" s="84">
        <v>0</v>
      </c>
      <c r="AN332" s="83">
        <f t="shared" si="262"/>
        <v>0</v>
      </c>
      <c r="AO332" s="83">
        <f t="shared" si="263"/>
        <v>0</v>
      </c>
      <c r="AP332" s="83">
        <f t="shared" si="264"/>
        <v>0</v>
      </c>
      <c r="AQ332" s="84">
        <v>0</v>
      </c>
      <c r="AR332" s="83">
        <f t="shared" si="265"/>
        <v>0</v>
      </c>
      <c r="AS332" s="83">
        <f t="shared" si="266"/>
        <v>0</v>
      </c>
      <c r="AT332" s="83">
        <f t="shared" si="267"/>
        <v>0</v>
      </c>
      <c r="AU332" s="83">
        <v>0</v>
      </c>
      <c r="AV332" s="83">
        <v>0</v>
      </c>
      <c r="AW332" s="83">
        <v>0</v>
      </c>
      <c r="AX332" s="84">
        <v>0</v>
      </c>
      <c r="AY332" s="83">
        <f t="shared" si="268"/>
        <v>0</v>
      </c>
      <c r="AZ332" s="83">
        <f t="shared" si="269"/>
        <v>0</v>
      </c>
      <c r="BA332" s="83">
        <f t="shared" si="270"/>
        <v>0</v>
      </c>
      <c r="BB332" s="83">
        <v>0</v>
      </c>
      <c r="BC332" s="83">
        <f t="shared" si="287"/>
        <v>0</v>
      </c>
      <c r="BD332" s="83">
        <f t="shared" si="288"/>
        <v>0</v>
      </c>
      <c r="BE332" s="83">
        <f t="shared" si="289"/>
        <v>0</v>
      </c>
      <c r="BF332" s="84">
        <v>0</v>
      </c>
      <c r="BG332" s="83">
        <f t="shared" si="293"/>
        <v>0</v>
      </c>
      <c r="BH332" s="83">
        <f t="shared" si="294"/>
        <v>0</v>
      </c>
      <c r="BI332" s="83">
        <f t="shared" si="295"/>
        <v>0</v>
      </c>
      <c r="BJ332" s="84">
        <v>0</v>
      </c>
      <c r="BK332" s="83">
        <f t="shared" si="271"/>
        <v>0</v>
      </c>
      <c r="BL332" s="83">
        <f t="shared" si="272"/>
        <v>0</v>
      </c>
      <c r="BM332" s="83">
        <f t="shared" si="273"/>
        <v>0</v>
      </c>
      <c r="BN332" s="83">
        <f t="shared" si="278"/>
        <v>0</v>
      </c>
      <c r="BO332" s="83">
        <f t="shared" si="279"/>
        <v>0</v>
      </c>
      <c r="BP332" s="83">
        <f t="shared" si="280"/>
        <v>0</v>
      </c>
      <c r="BQ332" s="83">
        <f t="shared" si="281"/>
        <v>0</v>
      </c>
      <c r="BR332" s="85"/>
      <c r="BS332" s="83">
        <f t="shared" si="282"/>
        <v>0</v>
      </c>
      <c r="BT332" s="83">
        <f t="shared" si="283"/>
        <v>0</v>
      </c>
      <c r="BU332" s="83"/>
      <c r="BV332" s="86">
        <f t="shared" si="284"/>
        <v>0</v>
      </c>
      <c r="BW332" s="86">
        <f t="shared" si="285"/>
        <v>0</v>
      </c>
      <c r="BX332" s="86">
        <f t="shared" si="286"/>
        <v>0</v>
      </c>
      <c r="BY332" s="78"/>
      <c r="BZ332" s="78"/>
      <c r="CA332" s="78"/>
      <c r="CB332" s="78"/>
      <c r="CC332" s="78"/>
      <c r="CD332" s="78"/>
      <c r="CE332" s="78"/>
      <c r="CF332" s="78"/>
      <c r="CG332" s="78"/>
      <c r="CH332" s="78"/>
      <c r="CI332" s="78"/>
      <c r="CJ332" s="78"/>
      <c r="CK332" s="78"/>
      <c r="CL332" s="78"/>
      <c r="CM332" s="78"/>
      <c r="CN332" s="78"/>
      <c r="CO332" s="78"/>
      <c r="CP332" s="78"/>
      <c r="CQ332" s="78"/>
      <c r="CR332" s="78"/>
      <c r="CS332" s="78"/>
      <c r="CT332" s="78"/>
      <c r="CU332" s="78"/>
      <c r="CV332" s="78"/>
      <c r="CW332" s="78"/>
      <c r="CX332" s="78"/>
      <c r="CY332" s="78"/>
      <c r="CZ332" s="78"/>
      <c r="DA332" s="78"/>
      <c r="DB332" s="78"/>
      <c r="DC332" s="78"/>
      <c r="DD332" s="78"/>
      <c r="DE332" s="78"/>
      <c r="DF332" s="78"/>
      <c r="DG332" s="78"/>
      <c r="DH332" s="78"/>
      <c r="DI332" s="78"/>
      <c r="DJ332" s="78"/>
      <c r="DK332" s="78"/>
      <c r="DL332" s="78"/>
      <c r="DM332" s="78"/>
      <c r="DN332" s="78"/>
      <c r="DO332" s="78"/>
      <c r="DP332" s="78"/>
      <c r="DQ332" s="78"/>
      <c r="DR332" s="78"/>
      <c r="DS332" s="78"/>
      <c r="DT332" s="78"/>
      <c r="DU332" s="78"/>
      <c r="DV332" s="78"/>
      <c r="DW332" s="78"/>
      <c r="DX332" s="78"/>
      <c r="DY332" s="78"/>
      <c r="DZ332" s="78"/>
      <c r="EA332" s="78"/>
      <c r="EB332" s="78"/>
      <c r="EC332" s="78"/>
      <c r="ED332" s="78"/>
      <c r="EE332" s="78"/>
      <c r="EF332" s="78"/>
      <c r="EG332" s="78"/>
      <c r="EH332" s="78"/>
      <c r="EI332" s="78"/>
      <c r="EJ332" s="78"/>
    </row>
    <row r="333" spans="1:140" x14ac:dyDescent="0.25">
      <c r="A333" s="72"/>
      <c r="B333" s="119">
        <v>330</v>
      </c>
      <c r="C333" s="88" t="s">
        <v>665</v>
      </c>
      <c r="D333" s="88" t="s">
        <v>450</v>
      </c>
      <c r="E333" s="73">
        <v>0</v>
      </c>
      <c r="F333" s="73">
        <v>0</v>
      </c>
      <c r="G333" s="73">
        <v>0</v>
      </c>
      <c r="H333" s="74">
        <v>0</v>
      </c>
      <c r="I333" s="74">
        <v>4.4000000000000004</v>
      </c>
      <c r="J333" s="74">
        <v>0</v>
      </c>
      <c r="K333" s="75">
        <v>0</v>
      </c>
      <c r="L333" s="74">
        <f t="shared" si="274"/>
        <v>0</v>
      </c>
      <c r="M333" s="74">
        <f t="shared" si="275"/>
        <v>0</v>
      </c>
      <c r="N333" s="74">
        <v>0</v>
      </c>
      <c r="O333" s="74">
        <v>0</v>
      </c>
      <c r="P333" s="74">
        <v>0</v>
      </c>
      <c r="Q333" s="74">
        <v>0</v>
      </c>
      <c r="R333" s="74">
        <v>0</v>
      </c>
      <c r="S333" s="74">
        <v>0</v>
      </c>
      <c r="T333" s="74">
        <v>0</v>
      </c>
      <c r="U333" s="74">
        <v>0</v>
      </c>
      <c r="V333" s="74">
        <v>0</v>
      </c>
      <c r="W333" s="74">
        <v>0</v>
      </c>
      <c r="X333" s="74">
        <v>0</v>
      </c>
      <c r="Y333" s="74">
        <v>0</v>
      </c>
      <c r="Z333" s="74">
        <v>0</v>
      </c>
      <c r="AA333" s="74">
        <v>0</v>
      </c>
      <c r="AB333" s="74">
        <v>0</v>
      </c>
      <c r="AC333" s="74">
        <v>0</v>
      </c>
      <c r="AD333" s="74">
        <v>0</v>
      </c>
      <c r="AE333" s="75">
        <v>0</v>
      </c>
      <c r="AF333" s="74">
        <f t="shared" si="261"/>
        <v>0</v>
      </c>
      <c r="AG333" s="74">
        <f t="shared" si="276"/>
        <v>0</v>
      </c>
      <c r="AH333" s="74">
        <f t="shared" si="277"/>
        <v>0</v>
      </c>
      <c r="AI333" s="75">
        <v>0</v>
      </c>
      <c r="AJ333" s="74">
        <f t="shared" si="290"/>
        <v>0</v>
      </c>
      <c r="AK333" s="74">
        <f t="shared" si="291"/>
        <v>0</v>
      </c>
      <c r="AL333" s="74">
        <f t="shared" si="292"/>
        <v>0</v>
      </c>
      <c r="AM333" s="75">
        <v>0</v>
      </c>
      <c r="AN333" s="74">
        <f t="shared" si="262"/>
        <v>0</v>
      </c>
      <c r="AO333" s="74">
        <f t="shared" si="263"/>
        <v>0</v>
      </c>
      <c r="AP333" s="74">
        <f t="shared" si="264"/>
        <v>0</v>
      </c>
      <c r="AQ333" s="75">
        <v>86</v>
      </c>
      <c r="AR333" s="74">
        <f t="shared" si="265"/>
        <v>43</v>
      </c>
      <c r="AS333" s="74">
        <f t="shared" si="266"/>
        <v>21.5</v>
      </c>
      <c r="AT333" s="74">
        <f t="shared" si="267"/>
        <v>21.5</v>
      </c>
      <c r="AU333" s="74">
        <v>0</v>
      </c>
      <c r="AV333" s="74">
        <v>0</v>
      </c>
      <c r="AW333" s="74">
        <v>0</v>
      </c>
      <c r="AX333" s="75">
        <v>0</v>
      </c>
      <c r="AY333" s="74">
        <f t="shared" si="268"/>
        <v>0</v>
      </c>
      <c r="AZ333" s="74">
        <f t="shared" si="269"/>
        <v>0</v>
      </c>
      <c r="BA333" s="74">
        <f t="shared" si="270"/>
        <v>0</v>
      </c>
      <c r="BB333" s="74">
        <v>0</v>
      </c>
      <c r="BC333" s="74">
        <f t="shared" si="287"/>
        <v>0</v>
      </c>
      <c r="BD333" s="74">
        <f t="shared" si="288"/>
        <v>0</v>
      </c>
      <c r="BE333" s="74">
        <f t="shared" si="289"/>
        <v>0</v>
      </c>
      <c r="BF333" s="75">
        <v>1</v>
      </c>
      <c r="BG333" s="74">
        <f t="shared" si="293"/>
        <v>0</v>
      </c>
      <c r="BH333" s="74">
        <f t="shared" si="294"/>
        <v>0.55000000000000004</v>
      </c>
      <c r="BI333" s="74">
        <f t="shared" si="295"/>
        <v>0.45</v>
      </c>
      <c r="BJ333" s="75">
        <v>0</v>
      </c>
      <c r="BK333" s="74">
        <f t="shared" si="271"/>
        <v>0</v>
      </c>
      <c r="BL333" s="74">
        <f t="shared" si="272"/>
        <v>0</v>
      </c>
      <c r="BM333" s="74">
        <f t="shared" si="273"/>
        <v>0</v>
      </c>
      <c r="BN333" s="74">
        <f t="shared" si="278"/>
        <v>43</v>
      </c>
      <c r="BO333" s="74">
        <f t="shared" si="279"/>
        <v>22.05</v>
      </c>
      <c r="BP333" s="74">
        <f t="shared" si="280"/>
        <v>26.349999999999998</v>
      </c>
      <c r="BQ333" s="74">
        <f t="shared" si="281"/>
        <v>91.399999999999991</v>
      </c>
      <c r="BS333" s="74">
        <f t="shared" si="282"/>
        <v>91.4</v>
      </c>
      <c r="BT333" s="74">
        <f t="shared" si="283"/>
        <v>0</v>
      </c>
      <c r="BU333" s="74"/>
      <c r="BV333" s="77">
        <f t="shared" si="284"/>
        <v>0.47045951859956242</v>
      </c>
      <c r="BW333" s="77">
        <f t="shared" si="285"/>
        <v>0.24124726477024072</v>
      </c>
      <c r="BX333" s="77">
        <f t="shared" si="286"/>
        <v>0.28829321663019691</v>
      </c>
      <c r="BY333" s="78"/>
      <c r="BZ333" s="78"/>
      <c r="CA333" s="78"/>
      <c r="CB333" s="78"/>
      <c r="CC333" s="78"/>
      <c r="CD333" s="78"/>
      <c r="CE333" s="78"/>
      <c r="CF333" s="78"/>
      <c r="CG333" s="78"/>
      <c r="CH333" s="78"/>
      <c r="CI333" s="78"/>
      <c r="CJ333" s="78"/>
      <c r="CK333" s="78"/>
      <c r="CL333" s="78"/>
      <c r="CM333" s="78"/>
      <c r="CN333" s="78"/>
      <c r="CO333" s="78"/>
      <c r="CP333" s="78"/>
      <c r="CQ333" s="78"/>
      <c r="CR333" s="78"/>
      <c r="CS333" s="78"/>
      <c r="CT333" s="78"/>
      <c r="CU333" s="78"/>
      <c r="CV333" s="78"/>
      <c r="CW333" s="78"/>
      <c r="CX333" s="78"/>
      <c r="CY333" s="78"/>
      <c r="CZ333" s="78"/>
      <c r="DA333" s="78"/>
      <c r="DB333" s="78"/>
      <c r="DC333" s="78"/>
      <c r="DD333" s="78"/>
      <c r="DE333" s="78"/>
      <c r="DF333" s="78"/>
      <c r="DG333" s="78"/>
      <c r="DH333" s="78"/>
      <c r="DI333" s="78"/>
      <c r="DJ333" s="78"/>
      <c r="DK333" s="78"/>
      <c r="DL333" s="78"/>
      <c r="DM333" s="78"/>
      <c r="DN333" s="78"/>
      <c r="DO333" s="78"/>
      <c r="DP333" s="78"/>
      <c r="DQ333" s="78"/>
      <c r="DR333" s="78"/>
      <c r="DS333" s="78"/>
      <c r="DT333" s="78"/>
      <c r="DU333" s="78"/>
      <c r="DV333" s="78"/>
      <c r="DW333" s="78"/>
      <c r="DX333" s="78"/>
      <c r="DY333" s="78"/>
      <c r="DZ333" s="78"/>
      <c r="EA333" s="78"/>
      <c r="EB333" s="78"/>
      <c r="EC333" s="78"/>
      <c r="ED333" s="78"/>
      <c r="EE333" s="78"/>
      <c r="EF333" s="78"/>
      <c r="EG333" s="78"/>
      <c r="EH333" s="78"/>
      <c r="EI333" s="78"/>
      <c r="EJ333" s="78"/>
    </row>
    <row r="334" spans="1:140" x14ac:dyDescent="0.25">
      <c r="A334" s="87"/>
      <c r="B334" s="89">
        <v>331</v>
      </c>
      <c r="C334" s="90" t="s">
        <v>666</v>
      </c>
      <c r="D334" s="90" t="s">
        <v>1</v>
      </c>
      <c r="E334" s="91">
        <v>1458</v>
      </c>
      <c r="F334" s="91">
        <v>146</v>
      </c>
      <c r="G334" s="91">
        <v>0</v>
      </c>
      <c r="H334" s="92">
        <v>157</v>
      </c>
      <c r="I334" s="92">
        <v>0</v>
      </c>
      <c r="J334" s="92">
        <v>0</v>
      </c>
      <c r="K334" s="93">
        <v>2052</v>
      </c>
      <c r="L334" s="92">
        <f t="shared" si="274"/>
        <v>1128.6000000000001</v>
      </c>
      <c r="M334" s="92">
        <f t="shared" si="275"/>
        <v>923.4</v>
      </c>
      <c r="N334" s="92">
        <v>0</v>
      </c>
      <c r="O334" s="92">
        <v>0</v>
      </c>
      <c r="P334" s="92">
        <v>0</v>
      </c>
      <c r="Q334" s="92">
        <v>956</v>
      </c>
      <c r="R334" s="92">
        <v>0</v>
      </c>
      <c r="S334" s="92">
        <v>0</v>
      </c>
      <c r="T334" s="92">
        <v>0</v>
      </c>
      <c r="U334" s="92">
        <v>404</v>
      </c>
      <c r="V334" s="92">
        <v>372</v>
      </c>
      <c r="W334" s="92">
        <v>1107</v>
      </c>
      <c r="X334" s="92">
        <v>0</v>
      </c>
      <c r="Y334" s="92">
        <v>0</v>
      </c>
      <c r="Z334" s="92">
        <v>0</v>
      </c>
      <c r="AA334" s="92">
        <v>0</v>
      </c>
      <c r="AB334" s="92">
        <v>62.18</v>
      </c>
      <c r="AC334" s="92">
        <v>0</v>
      </c>
      <c r="AD334" s="92">
        <v>0</v>
      </c>
      <c r="AE334" s="93">
        <v>710</v>
      </c>
      <c r="AF334" s="92">
        <f t="shared" si="261"/>
        <v>0</v>
      </c>
      <c r="AG334" s="92">
        <f t="shared" si="276"/>
        <v>0</v>
      </c>
      <c r="AH334" s="92">
        <f t="shared" si="277"/>
        <v>710</v>
      </c>
      <c r="AI334" s="93">
        <v>2520</v>
      </c>
      <c r="AJ334" s="92">
        <f t="shared" si="290"/>
        <v>0</v>
      </c>
      <c r="AK334" s="92">
        <f t="shared" si="291"/>
        <v>1386</v>
      </c>
      <c r="AL334" s="92">
        <f t="shared" si="292"/>
        <v>1134</v>
      </c>
      <c r="AM334" s="93">
        <v>73</v>
      </c>
      <c r="AN334" s="92">
        <f t="shared" si="262"/>
        <v>0</v>
      </c>
      <c r="AO334" s="92">
        <f t="shared" si="263"/>
        <v>40.150000000000006</v>
      </c>
      <c r="AP334" s="92">
        <f t="shared" si="264"/>
        <v>32.85</v>
      </c>
      <c r="AQ334" s="93">
        <v>0</v>
      </c>
      <c r="AR334" s="92">
        <f t="shared" si="265"/>
        <v>0</v>
      </c>
      <c r="AS334" s="92">
        <f t="shared" si="266"/>
        <v>0</v>
      </c>
      <c r="AT334" s="92">
        <f t="shared" si="267"/>
        <v>0</v>
      </c>
      <c r="AU334" s="92">
        <v>0</v>
      </c>
      <c r="AV334" s="92">
        <v>0</v>
      </c>
      <c r="AW334" s="92">
        <v>0</v>
      </c>
      <c r="AX334" s="93">
        <v>0</v>
      </c>
      <c r="AY334" s="92">
        <f t="shared" si="268"/>
        <v>0</v>
      </c>
      <c r="AZ334" s="92">
        <f t="shared" si="269"/>
        <v>0</v>
      </c>
      <c r="BA334" s="92">
        <f t="shared" si="270"/>
        <v>0</v>
      </c>
      <c r="BB334" s="92">
        <v>1045</v>
      </c>
      <c r="BC334" s="74">
        <f t="shared" si="287"/>
        <v>0</v>
      </c>
      <c r="BD334" s="74">
        <f t="shared" si="288"/>
        <v>0</v>
      </c>
      <c r="BE334" s="74">
        <f t="shared" si="289"/>
        <v>1045</v>
      </c>
      <c r="BF334" s="93">
        <v>123</v>
      </c>
      <c r="BG334" s="92">
        <f t="shared" si="293"/>
        <v>0</v>
      </c>
      <c r="BH334" s="92">
        <f t="shared" si="294"/>
        <v>67.650000000000006</v>
      </c>
      <c r="BI334" s="92">
        <f t="shared" si="295"/>
        <v>55.35</v>
      </c>
      <c r="BJ334" s="93">
        <v>140.74</v>
      </c>
      <c r="BK334" s="92">
        <f t="shared" si="271"/>
        <v>0</v>
      </c>
      <c r="BL334" s="92">
        <f t="shared" si="272"/>
        <v>77.407000000000011</v>
      </c>
      <c r="BM334" s="92">
        <f t="shared" si="273"/>
        <v>63.333000000000006</v>
      </c>
      <c r="BN334" s="74">
        <f t="shared" si="278"/>
        <v>0</v>
      </c>
      <c r="BO334" s="74">
        <f t="shared" si="279"/>
        <v>5600.9870000000001</v>
      </c>
      <c r="BP334" s="74">
        <f t="shared" si="280"/>
        <v>5724.933</v>
      </c>
      <c r="BQ334" s="92">
        <f t="shared" si="281"/>
        <v>11325.92</v>
      </c>
      <c r="BR334" s="94"/>
      <c r="BS334" s="92">
        <f t="shared" si="282"/>
        <v>11325.92</v>
      </c>
      <c r="BT334" s="92">
        <f t="shared" si="283"/>
        <v>0</v>
      </c>
      <c r="BU334" s="92"/>
      <c r="BV334" s="95">
        <f t="shared" si="284"/>
        <v>0</v>
      </c>
      <c r="BW334" s="95">
        <f t="shared" si="285"/>
        <v>0.49452821492646953</v>
      </c>
      <c r="BX334" s="95">
        <f t="shared" si="286"/>
        <v>0.50547178507353041</v>
      </c>
      <c r="BY334" s="78"/>
      <c r="BZ334" s="78"/>
      <c r="CA334" s="78"/>
      <c r="CB334" s="78"/>
      <c r="CC334" s="78"/>
      <c r="CD334" s="78"/>
      <c r="CE334" s="78"/>
      <c r="CF334" s="78"/>
      <c r="CG334" s="78"/>
      <c r="CH334" s="78"/>
      <c r="CI334" s="78"/>
      <c r="CJ334" s="78"/>
      <c r="CK334" s="78"/>
      <c r="CL334" s="78"/>
      <c r="CM334" s="78"/>
      <c r="CN334" s="78"/>
      <c r="CO334" s="78"/>
      <c r="CP334" s="78"/>
      <c r="CQ334" s="78"/>
      <c r="CR334" s="78"/>
      <c r="CS334" s="78"/>
      <c r="CT334" s="78"/>
      <c r="CU334" s="78"/>
      <c r="CV334" s="78"/>
      <c r="CW334" s="78"/>
      <c r="CX334" s="78"/>
      <c r="CY334" s="78"/>
      <c r="CZ334" s="78"/>
      <c r="DA334" s="78"/>
      <c r="DB334" s="78"/>
      <c r="DC334" s="78"/>
      <c r="DD334" s="78"/>
      <c r="DE334" s="78"/>
      <c r="DF334" s="78"/>
      <c r="DG334" s="78"/>
      <c r="DH334" s="78"/>
      <c r="DI334" s="78"/>
      <c r="DJ334" s="78"/>
      <c r="DK334" s="78"/>
      <c r="DL334" s="78"/>
      <c r="DM334" s="78"/>
      <c r="DN334" s="78"/>
      <c r="DO334" s="78"/>
      <c r="DP334" s="78"/>
      <c r="DQ334" s="78"/>
      <c r="DR334" s="78"/>
      <c r="DS334" s="78"/>
      <c r="DT334" s="78"/>
      <c r="DU334" s="78"/>
      <c r="DV334" s="78"/>
      <c r="DW334" s="78"/>
      <c r="DX334" s="78"/>
      <c r="DY334" s="78"/>
      <c r="DZ334" s="78"/>
      <c r="EA334" s="78"/>
      <c r="EB334" s="78"/>
      <c r="EC334" s="78"/>
      <c r="ED334" s="78"/>
      <c r="EE334" s="78"/>
      <c r="EF334" s="78"/>
      <c r="EG334" s="78"/>
      <c r="EH334" s="78"/>
      <c r="EI334" s="78"/>
      <c r="EJ334" s="78"/>
    </row>
    <row r="335" spans="1:140" x14ac:dyDescent="0.25">
      <c r="A335" s="87"/>
      <c r="B335" s="119">
        <v>332</v>
      </c>
      <c r="C335" s="88" t="s">
        <v>665</v>
      </c>
      <c r="D335" s="88" t="s">
        <v>451</v>
      </c>
      <c r="E335" s="73">
        <v>0</v>
      </c>
      <c r="F335" s="73">
        <v>0.1</v>
      </c>
      <c r="G335" s="73">
        <v>0</v>
      </c>
      <c r="H335" s="74">
        <v>0</v>
      </c>
      <c r="I335" s="74">
        <v>0</v>
      </c>
      <c r="J335" s="74">
        <v>0</v>
      </c>
      <c r="K335" s="75">
        <v>0</v>
      </c>
      <c r="L335" s="74">
        <f t="shared" si="274"/>
        <v>0</v>
      </c>
      <c r="M335" s="74">
        <f t="shared" si="275"/>
        <v>0</v>
      </c>
      <c r="N335" s="74">
        <v>0</v>
      </c>
      <c r="O335" s="74">
        <v>0</v>
      </c>
      <c r="P335" s="74">
        <v>0</v>
      </c>
      <c r="Q335" s="74">
        <v>0</v>
      </c>
      <c r="R335" s="74">
        <v>0</v>
      </c>
      <c r="S335" s="74">
        <v>0</v>
      </c>
      <c r="T335" s="74">
        <v>0</v>
      </c>
      <c r="U335" s="74">
        <v>0</v>
      </c>
      <c r="V335" s="74">
        <v>0</v>
      </c>
      <c r="W335" s="74">
        <v>0</v>
      </c>
      <c r="X335" s="74">
        <v>0.9</v>
      </c>
      <c r="Y335" s="74">
        <v>0</v>
      </c>
      <c r="Z335" s="74">
        <v>0</v>
      </c>
      <c r="AA335" s="74">
        <v>0</v>
      </c>
      <c r="AB335" s="74">
        <v>0</v>
      </c>
      <c r="AC335" s="74">
        <v>0</v>
      </c>
      <c r="AD335" s="74">
        <v>0</v>
      </c>
      <c r="AE335" s="75">
        <v>0</v>
      </c>
      <c r="AF335" s="74">
        <f t="shared" si="261"/>
        <v>0</v>
      </c>
      <c r="AG335" s="74">
        <f t="shared" si="276"/>
        <v>0</v>
      </c>
      <c r="AH335" s="74">
        <f t="shared" si="277"/>
        <v>0</v>
      </c>
      <c r="AI335" s="75">
        <v>0</v>
      </c>
      <c r="AJ335" s="74">
        <f t="shared" si="290"/>
        <v>0</v>
      </c>
      <c r="AK335" s="74">
        <f t="shared" si="291"/>
        <v>0</v>
      </c>
      <c r="AL335" s="74">
        <f t="shared" si="292"/>
        <v>0</v>
      </c>
      <c r="AM335" s="75">
        <v>0</v>
      </c>
      <c r="AN335" s="74">
        <f t="shared" si="262"/>
        <v>0</v>
      </c>
      <c r="AO335" s="74">
        <f t="shared" si="263"/>
        <v>0</v>
      </c>
      <c r="AP335" s="74">
        <f t="shared" si="264"/>
        <v>0</v>
      </c>
      <c r="AQ335" s="75">
        <v>0</v>
      </c>
      <c r="AR335" s="74">
        <f t="shared" si="265"/>
        <v>0</v>
      </c>
      <c r="AS335" s="74">
        <f t="shared" si="266"/>
        <v>0</v>
      </c>
      <c r="AT335" s="74">
        <f t="shared" si="267"/>
        <v>0</v>
      </c>
      <c r="AU335" s="74">
        <v>0</v>
      </c>
      <c r="AV335" s="74">
        <v>0</v>
      </c>
      <c r="AW335" s="74">
        <v>0</v>
      </c>
      <c r="AX335" s="75">
        <v>0</v>
      </c>
      <c r="AY335" s="74">
        <f t="shared" si="268"/>
        <v>0</v>
      </c>
      <c r="AZ335" s="74">
        <f t="shared" si="269"/>
        <v>0</v>
      </c>
      <c r="BA335" s="74">
        <f t="shared" si="270"/>
        <v>0</v>
      </c>
      <c r="BB335" s="74">
        <v>0</v>
      </c>
      <c r="BC335" s="74">
        <f t="shared" si="287"/>
        <v>0</v>
      </c>
      <c r="BD335" s="74">
        <f t="shared" si="288"/>
        <v>0</v>
      </c>
      <c r="BE335" s="74">
        <f t="shared" si="289"/>
        <v>0</v>
      </c>
      <c r="BF335" s="75">
        <v>0.05</v>
      </c>
      <c r="BG335" s="74">
        <f t="shared" si="293"/>
        <v>0</v>
      </c>
      <c r="BH335" s="74">
        <f t="shared" si="294"/>
        <v>2.7500000000000004E-2</v>
      </c>
      <c r="BI335" s="74">
        <f t="shared" si="295"/>
        <v>2.2500000000000003E-2</v>
      </c>
      <c r="BJ335" s="75">
        <v>0</v>
      </c>
      <c r="BK335" s="74">
        <f t="shared" si="271"/>
        <v>0</v>
      </c>
      <c r="BL335" s="74">
        <f t="shared" si="272"/>
        <v>0</v>
      </c>
      <c r="BM335" s="74">
        <f t="shared" si="273"/>
        <v>0</v>
      </c>
      <c r="BN335" s="74">
        <f t="shared" si="278"/>
        <v>0</v>
      </c>
      <c r="BO335" s="74">
        <f t="shared" si="279"/>
        <v>0.92749999999999999</v>
      </c>
      <c r="BP335" s="74">
        <f t="shared" si="280"/>
        <v>0.12250000000000001</v>
      </c>
      <c r="BQ335" s="74">
        <f t="shared" si="281"/>
        <v>1.05</v>
      </c>
      <c r="BS335" s="74">
        <f t="shared" si="282"/>
        <v>1.05</v>
      </c>
      <c r="BT335" s="74">
        <f t="shared" si="283"/>
        <v>0</v>
      </c>
      <c r="BU335" s="74"/>
      <c r="BV335" s="77">
        <f t="shared" si="284"/>
        <v>0</v>
      </c>
      <c r="BW335" s="77">
        <f t="shared" si="285"/>
        <v>0.8833333333333333</v>
      </c>
      <c r="BX335" s="77">
        <f t="shared" si="286"/>
        <v>0.11666666666666667</v>
      </c>
      <c r="BY335" s="78"/>
      <c r="BZ335" s="78"/>
      <c r="CA335" s="78"/>
      <c r="CB335" s="78"/>
      <c r="CC335" s="78"/>
      <c r="CD335" s="78"/>
      <c r="CE335" s="78"/>
      <c r="CF335" s="78"/>
      <c r="CG335" s="78"/>
      <c r="CH335" s="78"/>
      <c r="CI335" s="78"/>
      <c r="CJ335" s="78"/>
      <c r="CK335" s="78"/>
      <c r="CL335" s="78"/>
      <c r="CM335" s="78"/>
      <c r="CN335" s="78"/>
      <c r="CO335" s="78"/>
      <c r="CP335" s="78"/>
      <c r="CQ335" s="78"/>
      <c r="CR335" s="78"/>
      <c r="CS335" s="78"/>
      <c r="CT335" s="78"/>
      <c r="CU335" s="78"/>
      <c r="CV335" s="78"/>
      <c r="CW335" s="78"/>
      <c r="CX335" s="78"/>
      <c r="CY335" s="78"/>
      <c r="CZ335" s="78"/>
      <c r="DA335" s="78"/>
      <c r="DB335" s="78"/>
      <c r="DC335" s="78"/>
      <c r="DD335" s="78"/>
      <c r="DE335" s="78"/>
      <c r="DF335" s="78"/>
      <c r="DG335" s="78"/>
      <c r="DH335" s="78"/>
      <c r="DI335" s="78"/>
      <c r="DJ335" s="78"/>
      <c r="DK335" s="78"/>
      <c r="DL335" s="78"/>
      <c r="DM335" s="78"/>
      <c r="DN335" s="78"/>
      <c r="DO335" s="78"/>
      <c r="DP335" s="78"/>
      <c r="DQ335" s="78"/>
      <c r="DR335" s="78"/>
      <c r="DS335" s="78"/>
      <c r="DT335" s="78"/>
      <c r="DU335" s="78"/>
      <c r="DV335" s="78"/>
      <c r="DW335" s="78"/>
      <c r="DX335" s="78"/>
      <c r="DY335" s="78"/>
      <c r="DZ335" s="78"/>
      <c r="EA335" s="78"/>
      <c r="EB335" s="78"/>
      <c r="EC335" s="78"/>
      <c r="ED335" s="78"/>
      <c r="EE335" s="78"/>
      <c r="EF335" s="78"/>
      <c r="EG335" s="78"/>
      <c r="EH335" s="78"/>
      <c r="EI335" s="78"/>
      <c r="EJ335" s="78"/>
    </row>
    <row r="336" spans="1:140" x14ac:dyDescent="0.25">
      <c r="A336" s="72"/>
      <c r="B336" s="119">
        <v>333</v>
      </c>
      <c r="C336" s="88" t="s">
        <v>602</v>
      </c>
      <c r="D336" s="88" t="s">
        <v>327</v>
      </c>
      <c r="E336" s="73">
        <v>0</v>
      </c>
      <c r="F336" s="73">
        <v>0</v>
      </c>
      <c r="G336" s="73">
        <v>0</v>
      </c>
      <c r="H336" s="74">
        <v>0</v>
      </c>
      <c r="I336" s="74">
        <v>0</v>
      </c>
      <c r="J336" s="74">
        <v>0</v>
      </c>
      <c r="K336" s="75">
        <v>0</v>
      </c>
      <c r="L336" s="74">
        <f t="shared" si="274"/>
        <v>0</v>
      </c>
      <c r="M336" s="74">
        <f t="shared" si="275"/>
        <v>0</v>
      </c>
      <c r="N336" s="74">
        <v>0</v>
      </c>
      <c r="O336" s="74">
        <v>0</v>
      </c>
      <c r="P336" s="74">
        <v>0</v>
      </c>
      <c r="Q336" s="74">
        <v>0</v>
      </c>
      <c r="R336" s="74">
        <v>0</v>
      </c>
      <c r="S336" s="74">
        <v>0</v>
      </c>
      <c r="T336" s="74">
        <v>0</v>
      </c>
      <c r="U336" s="74">
        <v>0</v>
      </c>
      <c r="V336" s="74">
        <v>0.1</v>
      </c>
      <c r="W336" s="74">
        <v>0</v>
      </c>
      <c r="X336" s="74">
        <v>0</v>
      </c>
      <c r="Y336" s="74">
        <v>0</v>
      </c>
      <c r="Z336" s="74">
        <v>0</v>
      </c>
      <c r="AA336" s="74">
        <v>0</v>
      </c>
      <c r="AB336" s="74">
        <v>10.28</v>
      </c>
      <c r="AC336" s="74">
        <v>0</v>
      </c>
      <c r="AD336" s="74">
        <v>0</v>
      </c>
      <c r="AE336" s="75">
        <v>0</v>
      </c>
      <c r="AF336" s="74">
        <f t="shared" si="261"/>
        <v>0</v>
      </c>
      <c r="AG336" s="74">
        <f t="shared" si="276"/>
        <v>0</v>
      </c>
      <c r="AH336" s="74">
        <f t="shared" si="277"/>
        <v>0</v>
      </c>
      <c r="AI336" s="75">
        <v>0</v>
      </c>
      <c r="AJ336" s="74">
        <f t="shared" si="290"/>
        <v>0</v>
      </c>
      <c r="AK336" s="74">
        <f t="shared" si="291"/>
        <v>0</v>
      </c>
      <c r="AL336" s="74">
        <f t="shared" si="292"/>
        <v>0</v>
      </c>
      <c r="AM336" s="75">
        <v>0</v>
      </c>
      <c r="AN336" s="74">
        <f t="shared" si="262"/>
        <v>0</v>
      </c>
      <c r="AO336" s="74">
        <f t="shared" si="263"/>
        <v>0</v>
      </c>
      <c r="AP336" s="74">
        <f t="shared" si="264"/>
        <v>0</v>
      </c>
      <c r="AQ336" s="75">
        <v>0</v>
      </c>
      <c r="AR336" s="74">
        <f t="shared" si="265"/>
        <v>0</v>
      </c>
      <c r="AS336" s="74">
        <f t="shared" si="266"/>
        <v>0</v>
      </c>
      <c r="AT336" s="74">
        <f t="shared" si="267"/>
        <v>0</v>
      </c>
      <c r="AU336" s="74">
        <v>0</v>
      </c>
      <c r="AV336" s="74">
        <v>0</v>
      </c>
      <c r="AW336" s="74">
        <v>0</v>
      </c>
      <c r="AX336" s="75">
        <v>0</v>
      </c>
      <c r="AY336" s="74">
        <f t="shared" si="268"/>
        <v>0</v>
      </c>
      <c r="AZ336" s="74">
        <f t="shared" si="269"/>
        <v>0</v>
      </c>
      <c r="BA336" s="74">
        <f t="shared" si="270"/>
        <v>0</v>
      </c>
      <c r="BB336" s="74">
        <v>0</v>
      </c>
      <c r="BC336" s="74">
        <f t="shared" si="287"/>
        <v>0</v>
      </c>
      <c r="BD336" s="74">
        <f t="shared" si="288"/>
        <v>0</v>
      </c>
      <c r="BE336" s="74">
        <f t="shared" si="289"/>
        <v>0</v>
      </c>
      <c r="BF336" s="75">
        <v>0.16</v>
      </c>
      <c r="BG336" s="74">
        <f t="shared" si="293"/>
        <v>0</v>
      </c>
      <c r="BH336" s="74">
        <f t="shared" si="294"/>
        <v>8.8000000000000009E-2</v>
      </c>
      <c r="BI336" s="74">
        <f t="shared" si="295"/>
        <v>7.2000000000000008E-2</v>
      </c>
      <c r="BJ336" s="75">
        <v>0</v>
      </c>
      <c r="BK336" s="74">
        <f t="shared" si="271"/>
        <v>0</v>
      </c>
      <c r="BL336" s="74">
        <f t="shared" si="272"/>
        <v>0</v>
      </c>
      <c r="BM336" s="74">
        <f t="shared" si="273"/>
        <v>0</v>
      </c>
      <c r="BN336" s="74">
        <f t="shared" si="278"/>
        <v>0</v>
      </c>
      <c r="BO336" s="74">
        <f t="shared" si="279"/>
        <v>10.467999999999998</v>
      </c>
      <c r="BP336" s="74">
        <f t="shared" si="280"/>
        <v>7.2000000000000008E-2</v>
      </c>
      <c r="BQ336" s="74">
        <f t="shared" si="281"/>
        <v>10.539999999999997</v>
      </c>
      <c r="BS336" s="74">
        <f t="shared" si="282"/>
        <v>10.54</v>
      </c>
      <c r="BT336" s="74">
        <f t="shared" si="283"/>
        <v>0</v>
      </c>
      <c r="BU336" s="74"/>
      <c r="BV336" s="77">
        <f t="shared" si="284"/>
        <v>0</v>
      </c>
      <c r="BW336" s="77">
        <f t="shared" si="285"/>
        <v>0.99316888045540808</v>
      </c>
      <c r="BX336" s="77">
        <f t="shared" si="286"/>
        <v>6.831119544592033E-3</v>
      </c>
      <c r="BY336" s="78"/>
      <c r="BZ336" s="78"/>
      <c r="CA336" s="78"/>
      <c r="CB336" s="78"/>
      <c r="CC336" s="78"/>
      <c r="CD336" s="78"/>
      <c r="CE336" s="78"/>
      <c r="CF336" s="78"/>
      <c r="CG336" s="78"/>
      <c r="CH336" s="78"/>
      <c r="CI336" s="78"/>
      <c r="CJ336" s="78"/>
      <c r="CK336" s="78"/>
      <c r="CL336" s="78"/>
      <c r="CM336" s="78"/>
      <c r="CN336" s="78"/>
      <c r="CO336" s="78"/>
      <c r="CP336" s="78"/>
      <c r="CQ336" s="78"/>
      <c r="CR336" s="78"/>
      <c r="CS336" s="78"/>
      <c r="CT336" s="78"/>
      <c r="CU336" s="78"/>
      <c r="CV336" s="78"/>
      <c r="CW336" s="78"/>
      <c r="CX336" s="78"/>
      <c r="CY336" s="78"/>
      <c r="CZ336" s="78"/>
      <c r="DA336" s="78"/>
      <c r="DB336" s="78"/>
      <c r="DC336" s="78"/>
      <c r="DD336" s="78"/>
      <c r="DE336" s="78"/>
      <c r="DF336" s="78"/>
      <c r="DG336" s="78"/>
      <c r="DH336" s="78"/>
      <c r="DI336" s="78"/>
      <c r="DJ336" s="78"/>
      <c r="DK336" s="78"/>
      <c r="DL336" s="78"/>
      <c r="DM336" s="78"/>
      <c r="DN336" s="78"/>
      <c r="DO336" s="78"/>
      <c r="DP336" s="78"/>
      <c r="DQ336" s="78"/>
      <c r="DR336" s="78"/>
      <c r="DS336" s="78"/>
      <c r="DT336" s="78"/>
      <c r="DU336" s="78"/>
      <c r="DV336" s="78"/>
      <c r="DW336" s="78"/>
      <c r="DX336" s="78"/>
      <c r="DY336" s="78"/>
      <c r="DZ336" s="78"/>
      <c r="EA336" s="78"/>
      <c r="EB336" s="78"/>
      <c r="EC336" s="78"/>
      <c r="ED336" s="78"/>
      <c r="EE336" s="78"/>
      <c r="EF336" s="78"/>
      <c r="EG336" s="78"/>
      <c r="EH336" s="78"/>
      <c r="EI336" s="78"/>
      <c r="EJ336" s="78"/>
    </row>
    <row r="337" spans="1:140" x14ac:dyDescent="0.25">
      <c r="A337" s="87"/>
      <c r="B337" s="119">
        <v>334</v>
      </c>
      <c r="C337" s="88" t="s">
        <v>388</v>
      </c>
      <c r="D337" s="88" t="s">
        <v>225</v>
      </c>
      <c r="E337" s="73">
        <v>0</v>
      </c>
      <c r="F337" s="73">
        <v>6.3</v>
      </c>
      <c r="G337" s="73">
        <v>0</v>
      </c>
      <c r="H337" s="74">
        <v>0</v>
      </c>
      <c r="I337" s="74">
        <v>0</v>
      </c>
      <c r="J337" s="74">
        <v>0</v>
      </c>
      <c r="K337" s="75">
        <v>0</v>
      </c>
      <c r="L337" s="74">
        <f t="shared" si="274"/>
        <v>0</v>
      </c>
      <c r="M337" s="74">
        <f t="shared" si="275"/>
        <v>0</v>
      </c>
      <c r="N337" s="74">
        <v>0</v>
      </c>
      <c r="O337" s="74">
        <v>0</v>
      </c>
      <c r="P337" s="74">
        <v>0</v>
      </c>
      <c r="Q337" s="74">
        <v>0</v>
      </c>
      <c r="R337" s="74">
        <v>0</v>
      </c>
      <c r="S337" s="74">
        <v>0</v>
      </c>
      <c r="T337" s="74">
        <v>0</v>
      </c>
      <c r="U337" s="74">
        <v>0</v>
      </c>
      <c r="V337" s="74">
        <v>0</v>
      </c>
      <c r="W337" s="74">
        <v>0</v>
      </c>
      <c r="X337" s="74">
        <v>20</v>
      </c>
      <c r="Y337" s="74">
        <v>0</v>
      </c>
      <c r="Z337" s="74">
        <v>0</v>
      </c>
      <c r="AA337" s="74">
        <v>0</v>
      </c>
      <c r="AB337" s="74">
        <v>0</v>
      </c>
      <c r="AC337" s="74">
        <v>0</v>
      </c>
      <c r="AD337" s="74">
        <v>0</v>
      </c>
      <c r="AE337" s="75">
        <v>0</v>
      </c>
      <c r="AF337" s="74">
        <f t="shared" si="261"/>
        <v>0</v>
      </c>
      <c r="AG337" s="74">
        <f t="shared" si="276"/>
        <v>0</v>
      </c>
      <c r="AH337" s="74">
        <f t="shared" si="277"/>
        <v>0</v>
      </c>
      <c r="AI337" s="75">
        <v>0</v>
      </c>
      <c r="AJ337" s="74">
        <f t="shared" si="290"/>
        <v>0</v>
      </c>
      <c r="AK337" s="74">
        <f t="shared" si="291"/>
        <v>0</v>
      </c>
      <c r="AL337" s="74">
        <f t="shared" si="292"/>
        <v>0</v>
      </c>
      <c r="AM337" s="75">
        <v>0</v>
      </c>
      <c r="AN337" s="74">
        <f t="shared" si="262"/>
        <v>0</v>
      </c>
      <c r="AO337" s="74">
        <f t="shared" si="263"/>
        <v>0</v>
      </c>
      <c r="AP337" s="74">
        <f t="shared" si="264"/>
        <v>0</v>
      </c>
      <c r="AQ337" s="75">
        <v>0</v>
      </c>
      <c r="AR337" s="74">
        <f t="shared" si="265"/>
        <v>0</v>
      </c>
      <c r="AS337" s="74">
        <f t="shared" si="266"/>
        <v>0</v>
      </c>
      <c r="AT337" s="74">
        <f t="shared" si="267"/>
        <v>0</v>
      </c>
      <c r="AU337" s="74">
        <v>0</v>
      </c>
      <c r="AV337" s="74">
        <v>0</v>
      </c>
      <c r="AW337" s="74">
        <v>0</v>
      </c>
      <c r="AX337" s="75">
        <v>0</v>
      </c>
      <c r="AY337" s="74">
        <f t="shared" si="268"/>
        <v>0</v>
      </c>
      <c r="AZ337" s="74">
        <f t="shared" si="269"/>
        <v>0</v>
      </c>
      <c r="BA337" s="74">
        <f t="shared" si="270"/>
        <v>0</v>
      </c>
      <c r="BB337" s="74">
        <v>0</v>
      </c>
      <c r="BC337" s="74">
        <f t="shared" si="287"/>
        <v>0</v>
      </c>
      <c r="BD337" s="74">
        <f t="shared" si="288"/>
        <v>0</v>
      </c>
      <c r="BE337" s="74">
        <f t="shared" si="289"/>
        <v>0</v>
      </c>
      <c r="BF337" s="75">
        <v>0.56999999999999995</v>
      </c>
      <c r="BG337" s="74">
        <f t="shared" si="293"/>
        <v>0</v>
      </c>
      <c r="BH337" s="74">
        <f t="shared" si="294"/>
        <v>0.3135</v>
      </c>
      <c r="BI337" s="74">
        <f t="shared" si="295"/>
        <v>0.25650000000000001</v>
      </c>
      <c r="BJ337" s="75">
        <v>0</v>
      </c>
      <c r="BK337" s="74">
        <f t="shared" si="271"/>
        <v>0</v>
      </c>
      <c r="BL337" s="74">
        <f t="shared" si="272"/>
        <v>0</v>
      </c>
      <c r="BM337" s="74">
        <f t="shared" si="273"/>
        <v>0</v>
      </c>
      <c r="BN337" s="74">
        <f t="shared" si="278"/>
        <v>0</v>
      </c>
      <c r="BO337" s="74">
        <f t="shared" si="279"/>
        <v>20.313500000000001</v>
      </c>
      <c r="BP337" s="74">
        <f t="shared" si="280"/>
        <v>6.5564999999999998</v>
      </c>
      <c r="BQ337" s="74">
        <f t="shared" si="281"/>
        <v>26.87</v>
      </c>
      <c r="BS337" s="74">
        <f t="shared" si="282"/>
        <v>26.87</v>
      </c>
      <c r="BT337" s="74">
        <f t="shared" si="283"/>
        <v>0</v>
      </c>
      <c r="BU337" s="74"/>
      <c r="BV337" s="77">
        <f t="shared" si="284"/>
        <v>0</v>
      </c>
      <c r="BW337" s="77">
        <f t="shared" si="285"/>
        <v>0.75599181243021962</v>
      </c>
      <c r="BX337" s="77">
        <f t="shared" si="286"/>
        <v>0.2440081875697804</v>
      </c>
      <c r="BY337" s="78"/>
      <c r="BZ337" s="78"/>
      <c r="CA337" s="78"/>
      <c r="CB337" s="78"/>
      <c r="CC337" s="78"/>
      <c r="CD337" s="78"/>
      <c r="CE337" s="78"/>
      <c r="CF337" s="78"/>
      <c r="CG337" s="78"/>
      <c r="CH337" s="78"/>
      <c r="CI337" s="78"/>
      <c r="CJ337" s="78"/>
      <c r="CK337" s="78"/>
      <c r="CL337" s="78"/>
      <c r="CM337" s="78"/>
      <c r="CN337" s="78"/>
      <c r="CO337" s="78"/>
      <c r="CP337" s="78"/>
      <c r="CQ337" s="78"/>
      <c r="CR337" s="78"/>
      <c r="CS337" s="78"/>
      <c r="CT337" s="78"/>
      <c r="CU337" s="78"/>
      <c r="CV337" s="78"/>
      <c r="CW337" s="78"/>
      <c r="CX337" s="78"/>
      <c r="CY337" s="78"/>
      <c r="CZ337" s="78"/>
      <c r="DA337" s="78"/>
      <c r="DB337" s="78"/>
      <c r="DC337" s="78"/>
      <c r="DD337" s="78"/>
      <c r="DE337" s="78"/>
      <c r="DF337" s="78"/>
      <c r="DG337" s="78"/>
      <c r="DH337" s="78"/>
      <c r="DI337" s="78"/>
      <c r="DJ337" s="78"/>
      <c r="DK337" s="78"/>
      <c r="DL337" s="78"/>
      <c r="DM337" s="78"/>
      <c r="DN337" s="78"/>
      <c r="DO337" s="78"/>
      <c r="DP337" s="78"/>
      <c r="DQ337" s="78"/>
      <c r="DR337" s="78"/>
      <c r="DS337" s="78"/>
      <c r="DT337" s="78"/>
      <c r="DU337" s="78"/>
      <c r="DV337" s="78"/>
      <c r="DW337" s="78"/>
      <c r="DX337" s="78"/>
      <c r="DY337" s="78"/>
      <c r="DZ337" s="78"/>
      <c r="EA337" s="78"/>
      <c r="EB337" s="78"/>
      <c r="EC337" s="78"/>
      <c r="ED337" s="78"/>
      <c r="EE337" s="78"/>
      <c r="EF337" s="78"/>
      <c r="EG337" s="78"/>
      <c r="EH337" s="78"/>
      <c r="EI337" s="78"/>
      <c r="EJ337" s="78"/>
    </row>
    <row r="338" spans="1:140" x14ac:dyDescent="0.25">
      <c r="A338" s="87"/>
      <c r="B338" s="119">
        <v>335</v>
      </c>
      <c r="C338" s="88" t="s">
        <v>368</v>
      </c>
      <c r="D338" s="88" t="s">
        <v>328</v>
      </c>
      <c r="E338" s="73">
        <v>0</v>
      </c>
      <c r="F338" s="73">
        <v>5.45</v>
      </c>
      <c r="G338" s="73">
        <v>0</v>
      </c>
      <c r="H338" s="74">
        <v>0</v>
      </c>
      <c r="I338" s="74">
        <v>0</v>
      </c>
      <c r="J338" s="74">
        <v>0</v>
      </c>
      <c r="K338" s="75">
        <v>0</v>
      </c>
      <c r="L338" s="74">
        <f t="shared" si="274"/>
        <v>0</v>
      </c>
      <c r="M338" s="74">
        <f t="shared" si="275"/>
        <v>0</v>
      </c>
      <c r="N338" s="74">
        <v>0</v>
      </c>
      <c r="O338" s="74">
        <v>0</v>
      </c>
      <c r="P338" s="74">
        <v>0</v>
      </c>
      <c r="Q338" s="74">
        <v>0</v>
      </c>
      <c r="R338" s="74">
        <v>0</v>
      </c>
      <c r="S338" s="74">
        <v>29</v>
      </c>
      <c r="T338" s="74">
        <v>0</v>
      </c>
      <c r="U338" s="74">
        <v>0</v>
      </c>
      <c r="V338" s="74">
        <v>0</v>
      </c>
      <c r="W338" s="74">
        <v>0</v>
      </c>
      <c r="X338" s="74">
        <v>0</v>
      </c>
      <c r="Y338" s="74">
        <v>0</v>
      </c>
      <c r="Z338" s="74">
        <v>0</v>
      </c>
      <c r="AA338" s="74">
        <v>0</v>
      </c>
      <c r="AB338" s="74">
        <v>0</v>
      </c>
      <c r="AC338" s="74">
        <v>5.91</v>
      </c>
      <c r="AD338" s="74">
        <v>0</v>
      </c>
      <c r="AE338" s="75">
        <v>0</v>
      </c>
      <c r="AF338" s="74">
        <f t="shared" si="261"/>
        <v>0</v>
      </c>
      <c r="AG338" s="74">
        <f t="shared" si="276"/>
        <v>0</v>
      </c>
      <c r="AH338" s="74">
        <f t="shared" si="277"/>
        <v>0</v>
      </c>
      <c r="AI338" s="75">
        <v>0</v>
      </c>
      <c r="AJ338" s="74">
        <f t="shared" si="290"/>
        <v>0</v>
      </c>
      <c r="AK338" s="74">
        <f t="shared" si="291"/>
        <v>0</v>
      </c>
      <c r="AL338" s="74">
        <f t="shared" si="292"/>
        <v>0</v>
      </c>
      <c r="AM338" s="75">
        <v>0</v>
      </c>
      <c r="AN338" s="74">
        <f t="shared" si="262"/>
        <v>0</v>
      </c>
      <c r="AO338" s="74">
        <f t="shared" si="263"/>
        <v>0</v>
      </c>
      <c r="AP338" s="74">
        <f t="shared" si="264"/>
        <v>0</v>
      </c>
      <c r="AQ338" s="75">
        <v>0</v>
      </c>
      <c r="AR338" s="74">
        <f t="shared" si="265"/>
        <v>0</v>
      </c>
      <c r="AS338" s="74">
        <f t="shared" si="266"/>
        <v>0</v>
      </c>
      <c r="AT338" s="74">
        <f t="shared" si="267"/>
        <v>0</v>
      </c>
      <c r="AU338" s="74">
        <v>0</v>
      </c>
      <c r="AV338" s="74">
        <v>0</v>
      </c>
      <c r="AW338" s="74">
        <v>0</v>
      </c>
      <c r="AX338" s="75">
        <v>0</v>
      </c>
      <c r="AY338" s="74">
        <f t="shared" si="268"/>
        <v>0</v>
      </c>
      <c r="AZ338" s="74">
        <f t="shared" si="269"/>
        <v>0</v>
      </c>
      <c r="BA338" s="74">
        <f t="shared" si="270"/>
        <v>0</v>
      </c>
      <c r="BB338" s="74">
        <v>0</v>
      </c>
      <c r="BC338" s="74">
        <f t="shared" si="287"/>
        <v>0</v>
      </c>
      <c r="BD338" s="74">
        <f t="shared" si="288"/>
        <v>0</v>
      </c>
      <c r="BE338" s="74">
        <f t="shared" si="289"/>
        <v>0</v>
      </c>
      <c r="BF338" s="75">
        <v>0.67</v>
      </c>
      <c r="BG338" s="74">
        <f t="shared" si="293"/>
        <v>0</v>
      </c>
      <c r="BH338" s="74">
        <f t="shared" si="294"/>
        <v>0.36850000000000005</v>
      </c>
      <c r="BI338" s="74">
        <f t="shared" si="295"/>
        <v>0.30150000000000005</v>
      </c>
      <c r="BJ338" s="75">
        <v>0</v>
      </c>
      <c r="BK338" s="74">
        <f t="shared" si="271"/>
        <v>0</v>
      </c>
      <c r="BL338" s="74">
        <f t="shared" si="272"/>
        <v>0</v>
      </c>
      <c r="BM338" s="74">
        <f t="shared" si="273"/>
        <v>0</v>
      </c>
      <c r="BN338" s="74">
        <f t="shared" si="278"/>
        <v>0</v>
      </c>
      <c r="BO338" s="74">
        <f t="shared" si="279"/>
        <v>29.368500000000001</v>
      </c>
      <c r="BP338" s="74">
        <f t="shared" si="280"/>
        <v>11.6615</v>
      </c>
      <c r="BQ338" s="74">
        <f t="shared" si="281"/>
        <v>41.03</v>
      </c>
      <c r="BS338" s="74">
        <f t="shared" si="282"/>
        <v>41.03</v>
      </c>
      <c r="BT338" s="74">
        <f t="shared" si="283"/>
        <v>0</v>
      </c>
      <c r="BU338" s="74"/>
      <c r="BV338" s="77">
        <f t="shared" si="284"/>
        <v>0</v>
      </c>
      <c r="BW338" s="77">
        <f t="shared" si="285"/>
        <v>0.71578113575432611</v>
      </c>
      <c r="BX338" s="77">
        <f t="shared" si="286"/>
        <v>0.28421886424567389</v>
      </c>
      <c r="BY338" s="78"/>
      <c r="BZ338" s="78"/>
      <c r="CA338" s="78"/>
      <c r="CB338" s="78"/>
      <c r="CC338" s="78"/>
      <c r="CD338" s="78"/>
      <c r="CE338" s="78"/>
      <c r="CF338" s="78"/>
      <c r="CG338" s="78"/>
      <c r="CH338" s="78"/>
      <c r="CI338" s="78"/>
      <c r="CJ338" s="78"/>
      <c r="CK338" s="78"/>
      <c r="CL338" s="78"/>
      <c r="CM338" s="78"/>
      <c r="CN338" s="78"/>
      <c r="CO338" s="78"/>
      <c r="CP338" s="78"/>
      <c r="CQ338" s="78"/>
      <c r="CR338" s="78"/>
      <c r="CS338" s="78"/>
      <c r="CT338" s="78"/>
      <c r="CU338" s="78"/>
      <c r="CV338" s="78"/>
      <c r="CW338" s="78"/>
      <c r="CX338" s="78"/>
      <c r="CY338" s="78"/>
      <c r="CZ338" s="78"/>
      <c r="DA338" s="78"/>
      <c r="DB338" s="78"/>
      <c r="DC338" s="78"/>
      <c r="DD338" s="78"/>
      <c r="DE338" s="78"/>
      <c r="DF338" s="78"/>
      <c r="DG338" s="78"/>
      <c r="DH338" s="78"/>
      <c r="DI338" s="78"/>
      <c r="DJ338" s="78"/>
      <c r="DK338" s="78"/>
      <c r="DL338" s="78"/>
      <c r="DM338" s="78"/>
      <c r="DN338" s="78"/>
      <c r="DO338" s="78"/>
      <c r="DP338" s="78"/>
      <c r="DQ338" s="78"/>
      <c r="DR338" s="78"/>
      <c r="DS338" s="78"/>
      <c r="DT338" s="78"/>
      <c r="DU338" s="78"/>
      <c r="DV338" s="78"/>
      <c r="DW338" s="78"/>
      <c r="DX338" s="78"/>
      <c r="DY338" s="78"/>
      <c r="DZ338" s="78"/>
      <c r="EA338" s="78"/>
      <c r="EB338" s="78"/>
      <c r="EC338" s="78"/>
      <c r="ED338" s="78"/>
      <c r="EE338" s="78"/>
      <c r="EF338" s="78"/>
      <c r="EG338" s="78"/>
      <c r="EH338" s="78"/>
      <c r="EI338" s="78"/>
      <c r="EJ338" s="78"/>
    </row>
    <row r="339" spans="1:140" x14ac:dyDescent="0.25">
      <c r="A339" s="87"/>
      <c r="B339" s="119">
        <v>336</v>
      </c>
      <c r="C339" s="88" t="s">
        <v>590</v>
      </c>
      <c r="D339" s="88" t="s">
        <v>667</v>
      </c>
      <c r="E339" s="73">
        <v>0</v>
      </c>
      <c r="F339" s="73">
        <v>0</v>
      </c>
      <c r="G339" s="73">
        <v>0</v>
      </c>
      <c r="H339" s="74">
        <v>0</v>
      </c>
      <c r="I339" s="74">
        <v>0</v>
      </c>
      <c r="J339" s="74">
        <v>0</v>
      </c>
      <c r="K339" s="75">
        <v>0</v>
      </c>
      <c r="L339" s="74">
        <f t="shared" si="274"/>
        <v>0</v>
      </c>
      <c r="M339" s="74">
        <f t="shared" si="275"/>
        <v>0</v>
      </c>
      <c r="N339" s="74">
        <v>0</v>
      </c>
      <c r="O339" s="74">
        <v>0</v>
      </c>
      <c r="P339" s="74">
        <v>0</v>
      </c>
      <c r="Q339" s="74">
        <v>0</v>
      </c>
      <c r="R339" s="74">
        <v>0</v>
      </c>
      <c r="S339" s="74">
        <v>0</v>
      </c>
      <c r="T339" s="74">
        <v>0</v>
      </c>
      <c r="U339" s="74">
        <v>0</v>
      </c>
      <c r="V339" s="74">
        <v>0</v>
      </c>
      <c r="W339" s="74">
        <v>1.6</v>
      </c>
      <c r="X339" s="74">
        <v>0</v>
      </c>
      <c r="Y339" s="74">
        <v>0</v>
      </c>
      <c r="Z339" s="74">
        <v>0</v>
      </c>
      <c r="AA339" s="74">
        <v>0</v>
      </c>
      <c r="AB339" s="74">
        <v>0</v>
      </c>
      <c r="AC339" s="74">
        <v>0</v>
      </c>
      <c r="AD339" s="74">
        <v>0</v>
      </c>
      <c r="AE339" s="75">
        <v>0</v>
      </c>
      <c r="AF339" s="74">
        <f t="shared" si="261"/>
        <v>0</v>
      </c>
      <c r="AG339" s="74">
        <f t="shared" si="276"/>
        <v>0</v>
      </c>
      <c r="AH339" s="74">
        <f t="shared" si="277"/>
        <v>0</v>
      </c>
      <c r="AI339" s="75">
        <v>0</v>
      </c>
      <c r="AJ339" s="74">
        <f t="shared" si="290"/>
        <v>0</v>
      </c>
      <c r="AK339" s="74">
        <f t="shared" si="291"/>
        <v>0</v>
      </c>
      <c r="AL339" s="74">
        <f t="shared" si="292"/>
        <v>0</v>
      </c>
      <c r="AM339" s="75">
        <v>0</v>
      </c>
      <c r="AN339" s="74">
        <f t="shared" si="262"/>
        <v>0</v>
      </c>
      <c r="AO339" s="74">
        <f t="shared" si="263"/>
        <v>0</v>
      </c>
      <c r="AP339" s="74">
        <f t="shared" si="264"/>
        <v>0</v>
      </c>
      <c r="AQ339" s="75">
        <v>0</v>
      </c>
      <c r="AR339" s="74">
        <f t="shared" si="265"/>
        <v>0</v>
      </c>
      <c r="AS339" s="74">
        <f t="shared" si="266"/>
        <v>0</v>
      </c>
      <c r="AT339" s="74">
        <f t="shared" si="267"/>
        <v>0</v>
      </c>
      <c r="AU339" s="74">
        <v>0</v>
      </c>
      <c r="AV339" s="74">
        <v>0</v>
      </c>
      <c r="AW339" s="74">
        <v>0</v>
      </c>
      <c r="AX339" s="75">
        <v>0</v>
      </c>
      <c r="AY339" s="74">
        <f t="shared" si="268"/>
        <v>0</v>
      </c>
      <c r="AZ339" s="74">
        <f t="shared" si="269"/>
        <v>0</v>
      </c>
      <c r="BA339" s="74">
        <f t="shared" si="270"/>
        <v>0</v>
      </c>
      <c r="BB339" s="74">
        <v>0</v>
      </c>
      <c r="BC339" s="74">
        <f t="shared" si="287"/>
        <v>0</v>
      </c>
      <c r="BD339" s="74">
        <f t="shared" si="288"/>
        <v>0</v>
      </c>
      <c r="BE339" s="74">
        <f t="shared" si="289"/>
        <v>0</v>
      </c>
      <c r="BF339" s="75">
        <v>0.1</v>
      </c>
      <c r="BG339" s="74">
        <f t="shared" si="293"/>
        <v>0</v>
      </c>
      <c r="BH339" s="74">
        <f t="shared" si="294"/>
        <v>5.5000000000000007E-2</v>
      </c>
      <c r="BI339" s="74">
        <f t="shared" si="295"/>
        <v>4.5000000000000005E-2</v>
      </c>
      <c r="BJ339" s="75">
        <v>0</v>
      </c>
      <c r="BK339" s="74">
        <f t="shared" si="271"/>
        <v>0</v>
      </c>
      <c r="BL339" s="74">
        <f t="shared" si="272"/>
        <v>0</v>
      </c>
      <c r="BM339" s="74">
        <f t="shared" si="273"/>
        <v>0</v>
      </c>
      <c r="BN339" s="74">
        <f t="shared" si="278"/>
        <v>0</v>
      </c>
      <c r="BO339" s="74">
        <f t="shared" si="279"/>
        <v>1.655</v>
      </c>
      <c r="BP339" s="74">
        <f t="shared" si="280"/>
        <v>4.5000000000000005E-2</v>
      </c>
      <c r="BQ339" s="74">
        <f t="shared" si="281"/>
        <v>1.7</v>
      </c>
      <c r="BS339" s="74">
        <f t="shared" si="282"/>
        <v>1.7000000000000002</v>
      </c>
      <c r="BT339" s="74">
        <f t="shared" si="283"/>
        <v>0</v>
      </c>
      <c r="BU339" s="74"/>
      <c r="BV339" s="77">
        <f t="shared" si="284"/>
        <v>0</v>
      </c>
      <c r="BW339" s="77">
        <f t="shared" si="285"/>
        <v>0.97352941176470598</v>
      </c>
      <c r="BX339" s="77">
        <f t="shared" si="286"/>
        <v>2.6470588235294121E-2</v>
      </c>
      <c r="BY339" s="78"/>
      <c r="BZ339" s="78"/>
      <c r="CA339" s="78"/>
      <c r="CB339" s="78"/>
      <c r="CC339" s="78"/>
      <c r="CD339" s="78"/>
      <c r="CE339" s="78"/>
      <c r="CF339" s="78"/>
      <c r="CG339" s="78"/>
      <c r="CH339" s="78"/>
      <c r="CI339" s="78"/>
      <c r="CJ339" s="78"/>
      <c r="CK339" s="78"/>
      <c r="CL339" s="78"/>
      <c r="CM339" s="78"/>
      <c r="CN339" s="78"/>
      <c r="CO339" s="78"/>
      <c r="CP339" s="78"/>
      <c r="CQ339" s="78"/>
      <c r="CR339" s="78"/>
      <c r="CS339" s="78"/>
      <c r="CT339" s="78"/>
      <c r="CU339" s="78"/>
      <c r="CV339" s="78"/>
      <c r="CW339" s="78"/>
      <c r="CX339" s="78"/>
      <c r="CY339" s="78"/>
      <c r="CZ339" s="78"/>
      <c r="DA339" s="78"/>
      <c r="DB339" s="78"/>
      <c r="DC339" s="78"/>
      <c r="DD339" s="78"/>
      <c r="DE339" s="78"/>
      <c r="DF339" s="78"/>
      <c r="DG339" s="78"/>
      <c r="DH339" s="78"/>
      <c r="DI339" s="78"/>
      <c r="DJ339" s="78"/>
      <c r="DK339" s="78"/>
      <c r="DL339" s="78"/>
      <c r="DM339" s="78"/>
      <c r="DN339" s="78"/>
      <c r="DO339" s="78"/>
      <c r="DP339" s="78"/>
      <c r="DQ339" s="78"/>
      <c r="DR339" s="78"/>
      <c r="DS339" s="78"/>
      <c r="DT339" s="78"/>
      <c r="DU339" s="78"/>
      <c r="DV339" s="78"/>
      <c r="DW339" s="78"/>
      <c r="DX339" s="78"/>
      <c r="DY339" s="78"/>
      <c r="DZ339" s="78"/>
      <c r="EA339" s="78"/>
      <c r="EB339" s="78"/>
      <c r="EC339" s="78"/>
      <c r="ED339" s="78"/>
      <c r="EE339" s="78"/>
      <c r="EF339" s="78"/>
      <c r="EG339" s="78"/>
      <c r="EH339" s="78"/>
      <c r="EI339" s="78"/>
      <c r="EJ339" s="78"/>
    </row>
    <row r="340" spans="1:140" x14ac:dyDescent="0.25">
      <c r="A340" s="72"/>
      <c r="B340" s="119">
        <v>337</v>
      </c>
      <c r="C340" s="88" t="s">
        <v>585</v>
      </c>
      <c r="D340" s="88" t="s">
        <v>668</v>
      </c>
      <c r="E340" s="73">
        <v>0</v>
      </c>
      <c r="F340" s="73">
        <v>0.7</v>
      </c>
      <c r="G340" s="73">
        <v>0</v>
      </c>
      <c r="H340" s="74">
        <v>0</v>
      </c>
      <c r="I340" s="74">
        <v>0</v>
      </c>
      <c r="J340" s="74">
        <v>0</v>
      </c>
      <c r="K340" s="75">
        <v>0</v>
      </c>
      <c r="L340" s="74">
        <f t="shared" si="274"/>
        <v>0</v>
      </c>
      <c r="M340" s="74">
        <f t="shared" si="275"/>
        <v>0</v>
      </c>
      <c r="N340" s="74">
        <v>0</v>
      </c>
      <c r="O340" s="74">
        <v>0</v>
      </c>
      <c r="P340" s="74">
        <v>0</v>
      </c>
      <c r="Q340" s="74">
        <v>0</v>
      </c>
      <c r="R340" s="74">
        <v>0</v>
      </c>
      <c r="S340" s="74">
        <v>0</v>
      </c>
      <c r="T340" s="74">
        <v>0</v>
      </c>
      <c r="U340" s="129">
        <v>0</v>
      </c>
      <c r="V340" s="74">
        <v>0</v>
      </c>
      <c r="W340" s="74">
        <v>23</v>
      </c>
      <c r="X340" s="74">
        <v>0</v>
      </c>
      <c r="Y340" s="74">
        <v>0</v>
      </c>
      <c r="Z340" s="74">
        <v>0</v>
      </c>
      <c r="AA340" s="129">
        <v>0</v>
      </c>
      <c r="AB340" s="74">
        <v>0</v>
      </c>
      <c r="AC340" s="74">
        <v>0</v>
      </c>
      <c r="AD340" s="74">
        <v>0</v>
      </c>
      <c r="AE340" s="75">
        <v>0</v>
      </c>
      <c r="AF340" s="74">
        <f t="shared" si="261"/>
        <v>0</v>
      </c>
      <c r="AG340" s="74">
        <f t="shared" si="276"/>
        <v>0</v>
      </c>
      <c r="AH340" s="74">
        <f t="shared" si="277"/>
        <v>0</v>
      </c>
      <c r="AI340" s="75">
        <v>0</v>
      </c>
      <c r="AJ340" s="74">
        <f t="shared" si="290"/>
        <v>0</v>
      </c>
      <c r="AK340" s="74">
        <f t="shared" si="291"/>
        <v>0</v>
      </c>
      <c r="AL340" s="74">
        <f t="shared" si="292"/>
        <v>0</v>
      </c>
      <c r="AM340" s="75">
        <v>0</v>
      </c>
      <c r="AN340" s="74">
        <f t="shared" si="262"/>
        <v>0</v>
      </c>
      <c r="AO340" s="74">
        <f t="shared" si="263"/>
        <v>0</v>
      </c>
      <c r="AP340" s="74">
        <f t="shared" si="264"/>
        <v>0</v>
      </c>
      <c r="AQ340" s="75">
        <v>0</v>
      </c>
      <c r="AR340" s="74">
        <f t="shared" si="265"/>
        <v>0</v>
      </c>
      <c r="AS340" s="74">
        <f t="shared" si="266"/>
        <v>0</v>
      </c>
      <c r="AT340" s="74">
        <f t="shared" si="267"/>
        <v>0</v>
      </c>
      <c r="AU340" s="74">
        <v>0</v>
      </c>
      <c r="AV340" s="74">
        <v>0</v>
      </c>
      <c r="AW340" s="74">
        <v>0</v>
      </c>
      <c r="AX340" s="75">
        <v>0</v>
      </c>
      <c r="AY340" s="74">
        <f t="shared" si="268"/>
        <v>0</v>
      </c>
      <c r="AZ340" s="74">
        <f t="shared" si="269"/>
        <v>0</v>
      </c>
      <c r="BA340" s="74">
        <f t="shared" si="270"/>
        <v>0</v>
      </c>
      <c r="BB340" s="74">
        <v>0</v>
      </c>
      <c r="BC340" s="74">
        <f t="shared" si="287"/>
        <v>0</v>
      </c>
      <c r="BD340" s="74">
        <f t="shared" si="288"/>
        <v>0</v>
      </c>
      <c r="BE340" s="74">
        <f t="shared" si="289"/>
        <v>0</v>
      </c>
      <c r="BF340" s="75">
        <v>0.2</v>
      </c>
      <c r="BG340" s="74">
        <f t="shared" si="293"/>
        <v>0</v>
      </c>
      <c r="BH340" s="74">
        <f t="shared" si="294"/>
        <v>0.11000000000000001</v>
      </c>
      <c r="BI340" s="74">
        <f t="shared" si="295"/>
        <v>9.0000000000000011E-2</v>
      </c>
      <c r="BJ340" s="75">
        <v>0</v>
      </c>
      <c r="BK340" s="74">
        <f t="shared" si="271"/>
        <v>0</v>
      </c>
      <c r="BL340" s="74">
        <f t="shared" si="272"/>
        <v>0</v>
      </c>
      <c r="BM340" s="74">
        <f t="shared" si="273"/>
        <v>0</v>
      </c>
      <c r="BN340" s="74">
        <f t="shared" si="278"/>
        <v>0</v>
      </c>
      <c r="BO340" s="74">
        <f t="shared" si="279"/>
        <v>23.11</v>
      </c>
      <c r="BP340" s="74">
        <f t="shared" si="280"/>
        <v>0.78999999999999992</v>
      </c>
      <c r="BQ340" s="74">
        <f t="shared" si="281"/>
        <v>23.9</v>
      </c>
      <c r="BS340" s="74">
        <f t="shared" si="282"/>
        <v>23.9</v>
      </c>
      <c r="BT340" s="74">
        <f t="shared" si="283"/>
        <v>0</v>
      </c>
      <c r="BU340" s="74"/>
      <c r="BV340" s="77">
        <f t="shared" si="284"/>
        <v>0</v>
      </c>
      <c r="BW340" s="77">
        <f t="shared" si="285"/>
        <v>0.96694560669456076</v>
      </c>
      <c r="BX340" s="77">
        <f t="shared" si="286"/>
        <v>3.3054393305439328E-2</v>
      </c>
      <c r="BY340" s="78"/>
      <c r="BZ340" s="78"/>
      <c r="CA340" s="78"/>
      <c r="CB340" s="78"/>
      <c r="CC340" s="78"/>
      <c r="CD340" s="78"/>
      <c r="CE340" s="78"/>
      <c r="CF340" s="78"/>
      <c r="CG340" s="78"/>
      <c r="CH340" s="78"/>
      <c r="CI340" s="78"/>
      <c r="CJ340" s="78"/>
      <c r="CK340" s="78"/>
      <c r="CL340" s="78"/>
      <c r="CM340" s="78"/>
      <c r="CN340" s="78"/>
      <c r="CO340" s="78"/>
      <c r="CP340" s="78"/>
      <c r="CQ340" s="78"/>
      <c r="CR340" s="78"/>
      <c r="CS340" s="78"/>
      <c r="CT340" s="78"/>
      <c r="CU340" s="78"/>
      <c r="CV340" s="78"/>
      <c r="CW340" s="78"/>
      <c r="CX340" s="78"/>
      <c r="CY340" s="78"/>
      <c r="CZ340" s="78"/>
      <c r="DA340" s="78"/>
      <c r="DB340" s="78"/>
      <c r="DC340" s="78"/>
      <c r="DD340" s="78"/>
      <c r="DE340" s="78"/>
      <c r="DF340" s="78"/>
      <c r="DG340" s="78"/>
      <c r="DH340" s="78"/>
      <c r="DI340" s="78"/>
      <c r="DJ340" s="78"/>
      <c r="DK340" s="78"/>
      <c r="DL340" s="78"/>
      <c r="DM340" s="78"/>
      <c r="DN340" s="78"/>
      <c r="DO340" s="78"/>
      <c r="DP340" s="78"/>
      <c r="DQ340" s="78"/>
      <c r="DR340" s="78"/>
      <c r="DS340" s="78"/>
      <c r="DT340" s="78"/>
      <c r="DU340" s="78"/>
      <c r="DV340" s="78"/>
      <c r="DW340" s="78"/>
      <c r="DX340" s="78"/>
      <c r="DY340" s="78"/>
      <c r="DZ340" s="78"/>
      <c r="EA340" s="78"/>
      <c r="EB340" s="78"/>
      <c r="EC340" s="78"/>
      <c r="ED340" s="78"/>
      <c r="EE340" s="78"/>
      <c r="EF340" s="78"/>
      <c r="EG340" s="78"/>
      <c r="EH340" s="78"/>
      <c r="EI340" s="78"/>
      <c r="EJ340" s="78"/>
    </row>
    <row r="341" spans="1:140" x14ac:dyDescent="0.25">
      <c r="A341" s="87"/>
      <c r="B341" s="89">
        <v>338</v>
      </c>
      <c r="C341" s="90" t="s">
        <v>669</v>
      </c>
      <c r="D341" s="90" t="s">
        <v>176</v>
      </c>
      <c r="E341" s="91">
        <v>0</v>
      </c>
      <c r="F341" s="91">
        <v>6</v>
      </c>
      <c r="G341" s="91">
        <v>0</v>
      </c>
      <c r="H341" s="92">
        <v>0</v>
      </c>
      <c r="I341" s="92">
        <v>0</v>
      </c>
      <c r="J341" s="92">
        <v>0</v>
      </c>
      <c r="K341" s="93">
        <v>55</v>
      </c>
      <c r="L341" s="92">
        <f t="shared" si="274"/>
        <v>30.250000000000004</v>
      </c>
      <c r="M341" s="92">
        <f t="shared" si="275"/>
        <v>24.75</v>
      </c>
      <c r="N341" s="92">
        <v>0</v>
      </c>
      <c r="O341" s="92">
        <v>172</v>
      </c>
      <c r="P341" s="92">
        <v>0.2</v>
      </c>
      <c r="Q341" s="92">
        <v>2</v>
      </c>
      <c r="R341" s="92">
        <v>0</v>
      </c>
      <c r="S341" s="92">
        <v>0</v>
      </c>
      <c r="T341" s="92">
        <v>0</v>
      </c>
      <c r="U341" s="92">
        <v>0</v>
      </c>
      <c r="V341" s="92">
        <v>1</v>
      </c>
      <c r="W341" s="92">
        <v>5</v>
      </c>
      <c r="X341" s="92">
        <v>0</v>
      </c>
      <c r="Y341" s="92">
        <v>0</v>
      </c>
      <c r="Z341" s="92">
        <v>0</v>
      </c>
      <c r="AA341" s="92">
        <v>0</v>
      </c>
      <c r="AB341" s="92">
        <v>0</v>
      </c>
      <c r="AC341" s="92">
        <v>0</v>
      </c>
      <c r="AD341" s="92">
        <v>0</v>
      </c>
      <c r="AE341" s="93">
        <v>11.3</v>
      </c>
      <c r="AF341" s="92">
        <f t="shared" si="261"/>
        <v>0</v>
      </c>
      <c r="AG341" s="92">
        <f t="shared" si="276"/>
        <v>0</v>
      </c>
      <c r="AH341" s="92">
        <f t="shared" si="277"/>
        <v>11.3</v>
      </c>
      <c r="AI341" s="93">
        <v>0</v>
      </c>
      <c r="AJ341" s="92">
        <f t="shared" si="290"/>
        <v>0</v>
      </c>
      <c r="AK341" s="92">
        <f t="shared" si="291"/>
        <v>0</v>
      </c>
      <c r="AL341" s="92">
        <f t="shared" si="292"/>
        <v>0</v>
      </c>
      <c r="AM341" s="93">
        <v>0</v>
      </c>
      <c r="AN341" s="92">
        <f t="shared" si="262"/>
        <v>0</v>
      </c>
      <c r="AO341" s="92">
        <f t="shared" si="263"/>
        <v>0</v>
      </c>
      <c r="AP341" s="92">
        <f t="shared" si="264"/>
        <v>0</v>
      </c>
      <c r="AQ341" s="93">
        <v>0</v>
      </c>
      <c r="AR341" s="92">
        <f t="shared" si="265"/>
        <v>0</v>
      </c>
      <c r="AS341" s="92">
        <f t="shared" si="266"/>
        <v>0</v>
      </c>
      <c r="AT341" s="92">
        <f t="shared" si="267"/>
        <v>0</v>
      </c>
      <c r="AU341" s="92">
        <v>0</v>
      </c>
      <c r="AV341" s="92">
        <v>0</v>
      </c>
      <c r="AW341" s="92">
        <v>15.411764705882353</v>
      </c>
      <c r="AX341" s="93">
        <v>0</v>
      </c>
      <c r="AY341" s="92">
        <f t="shared" si="268"/>
        <v>0</v>
      </c>
      <c r="AZ341" s="92">
        <f t="shared" si="269"/>
        <v>0</v>
      </c>
      <c r="BA341" s="92">
        <f t="shared" si="270"/>
        <v>0</v>
      </c>
      <c r="BB341" s="92">
        <v>0</v>
      </c>
      <c r="BC341" s="74">
        <f t="shared" si="287"/>
        <v>0</v>
      </c>
      <c r="BD341" s="74">
        <f t="shared" si="288"/>
        <v>0</v>
      </c>
      <c r="BE341" s="74">
        <f t="shared" si="289"/>
        <v>0</v>
      </c>
      <c r="BF341" s="93">
        <v>7.0000000000000007E-2</v>
      </c>
      <c r="BG341" s="92">
        <f t="shared" si="293"/>
        <v>0</v>
      </c>
      <c r="BH341" s="92">
        <f t="shared" si="294"/>
        <v>3.8500000000000006E-2</v>
      </c>
      <c r="BI341" s="92">
        <f t="shared" si="295"/>
        <v>3.1500000000000007E-2</v>
      </c>
      <c r="BJ341" s="93">
        <v>3.2397805201077392</v>
      </c>
      <c r="BK341" s="92">
        <f t="shared" si="271"/>
        <v>0</v>
      </c>
      <c r="BL341" s="92">
        <f t="shared" si="272"/>
        <v>1.7818792860592567</v>
      </c>
      <c r="BM341" s="92">
        <f t="shared" si="273"/>
        <v>1.4579012340484827</v>
      </c>
      <c r="BN341" s="74">
        <f t="shared" si="278"/>
        <v>0</v>
      </c>
      <c r="BO341" s="74">
        <f t="shared" si="279"/>
        <v>227.68214399194159</v>
      </c>
      <c r="BP341" s="74">
        <f t="shared" si="280"/>
        <v>43.539401234048484</v>
      </c>
      <c r="BQ341" s="92">
        <f t="shared" si="281"/>
        <v>271.2215452259901</v>
      </c>
      <c r="BR341" s="94"/>
      <c r="BS341" s="92">
        <f t="shared" si="282"/>
        <v>271.2215452259901</v>
      </c>
      <c r="BT341" s="92">
        <f t="shared" si="283"/>
        <v>0</v>
      </c>
      <c r="BU341" s="92"/>
      <c r="BV341" s="95">
        <f t="shared" si="284"/>
        <v>0</v>
      </c>
      <c r="BW341" s="95">
        <f t="shared" si="285"/>
        <v>0.83946923833882681</v>
      </c>
      <c r="BX341" s="95">
        <f t="shared" si="286"/>
        <v>0.16053076166117305</v>
      </c>
      <c r="BY341" s="78"/>
      <c r="BZ341" s="78"/>
      <c r="CA341" s="78"/>
      <c r="CB341" s="78"/>
      <c r="CC341" s="78"/>
      <c r="CD341" s="78"/>
      <c r="CE341" s="78"/>
      <c r="CF341" s="78"/>
      <c r="CG341" s="78"/>
      <c r="CH341" s="78"/>
      <c r="CI341" s="78"/>
      <c r="CJ341" s="78"/>
      <c r="CK341" s="78"/>
      <c r="CL341" s="78"/>
      <c r="CM341" s="78"/>
      <c r="CN341" s="78"/>
      <c r="CO341" s="78"/>
      <c r="CP341" s="78"/>
      <c r="CQ341" s="78"/>
      <c r="CR341" s="78"/>
      <c r="CS341" s="78"/>
      <c r="CT341" s="78"/>
      <c r="CU341" s="78"/>
      <c r="CV341" s="78"/>
      <c r="CW341" s="78"/>
      <c r="CX341" s="78"/>
      <c r="CY341" s="78"/>
      <c r="CZ341" s="78"/>
      <c r="DA341" s="78"/>
      <c r="DB341" s="78"/>
      <c r="DC341" s="78"/>
      <c r="DD341" s="78"/>
      <c r="DE341" s="78"/>
      <c r="DF341" s="78"/>
      <c r="DG341" s="78"/>
      <c r="DH341" s="78"/>
      <c r="DI341" s="78"/>
      <c r="DJ341" s="78"/>
      <c r="DK341" s="78"/>
      <c r="DL341" s="78"/>
      <c r="DM341" s="78"/>
      <c r="DN341" s="78"/>
      <c r="DO341" s="78"/>
      <c r="DP341" s="78"/>
      <c r="DQ341" s="78"/>
      <c r="DR341" s="78"/>
      <c r="DS341" s="78"/>
      <c r="DT341" s="78"/>
      <c r="DU341" s="78"/>
      <c r="DV341" s="78"/>
      <c r="DW341" s="78"/>
      <c r="DX341" s="78"/>
      <c r="DY341" s="78"/>
      <c r="DZ341" s="78"/>
      <c r="EA341" s="78"/>
      <c r="EB341" s="78"/>
      <c r="EC341" s="78"/>
      <c r="ED341" s="78"/>
      <c r="EE341" s="78"/>
      <c r="EF341" s="78"/>
      <c r="EG341" s="78"/>
      <c r="EH341" s="78"/>
      <c r="EI341" s="78"/>
      <c r="EJ341" s="78"/>
    </row>
    <row r="342" spans="1:140" x14ac:dyDescent="0.25">
      <c r="A342" s="87"/>
      <c r="B342" s="119">
        <v>339</v>
      </c>
      <c r="C342" s="88" t="s">
        <v>589</v>
      </c>
      <c r="D342" s="88" t="s">
        <v>452</v>
      </c>
      <c r="E342" s="73">
        <v>0</v>
      </c>
      <c r="F342" s="73">
        <v>0.15</v>
      </c>
      <c r="G342" s="73">
        <v>0</v>
      </c>
      <c r="H342" s="74">
        <v>0</v>
      </c>
      <c r="I342" s="74">
        <v>0</v>
      </c>
      <c r="J342" s="74">
        <v>0</v>
      </c>
      <c r="K342" s="75">
        <v>0</v>
      </c>
      <c r="L342" s="74">
        <f t="shared" si="274"/>
        <v>0</v>
      </c>
      <c r="M342" s="74">
        <f t="shared" si="275"/>
        <v>0</v>
      </c>
      <c r="N342" s="74">
        <v>0</v>
      </c>
      <c r="O342" s="74">
        <v>0</v>
      </c>
      <c r="P342" s="74">
        <v>0</v>
      </c>
      <c r="Q342" s="74">
        <v>0</v>
      </c>
      <c r="R342" s="74">
        <v>0</v>
      </c>
      <c r="S342" s="74">
        <v>2.93</v>
      </c>
      <c r="T342" s="74">
        <v>0</v>
      </c>
      <c r="U342" s="74">
        <v>0</v>
      </c>
      <c r="V342" s="74">
        <v>0</v>
      </c>
      <c r="W342" s="74">
        <v>0</v>
      </c>
      <c r="X342" s="74">
        <v>9.61</v>
      </c>
      <c r="Y342" s="74">
        <v>0</v>
      </c>
      <c r="Z342" s="74">
        <v>0</v>
      </c>
      <c r="AA342" s="74">
        <v>0</v>
      </c>
      <c r="AB342" s="74">
        <v>0</v>
      </c>
      <c r="AC342" s="74">
        <v>0</v>
      </c>
      <c r="AD342" s="74">
        <v>0</v>
      </c>
      <c r="AE342" s="75">
        <v>0</v>
      </c>
      <c r="AF342" s="74">
        <f t="shared" si="261"/>
        <v>0</v>
      </c>
      <c r="AG342" s="74">
        <f t="shared" si="276"/>
        <v>0</v>
      </c>
      <c r="AH342" s="74">
        <f t="shared" si="277"/>
        <v>0</v>
      </c>
      <c r="AI342" s="75">
        <v>0</v>
      </c>
      <c r="AJ342" s="74">
        <f t="shared" si="290"/>
        <v>0</v>
      </c>
      <c r="AK342" s="74">
        <f t="shared" si="291"/>
        <v>0</v>
      </c>
      <c r="AL342" s="74">
        <f t="shared" si="292"/>
        <v>0</v>
      </c>
      <c r="AM342" s="75">
        <v>0</v>
      </c>
      <c r="AN342" s="74">
        <f t="shared" si="262"/>
        <v>0</v>
      </c>
      <c r="AO342" s="74">
        <f t="shared" si="263"/>
        <v>0</v>
      </c>
      <c r="AP342" s="74">
        <f t="shared" si="264"/>
        <v>0</v>
      </c>
      <c r="AQ342" s="75">
        <v>0</v>
      </c>
      <c r="AR342" s="74">
        <f t="shared" si="265"/>
        <v>0</v>
      </c>
      <c r="AS342" s="74">
        <f t="shared" si="266"/>
        <v>0</v>
      </c>
      <c r="AT342" s="74">
        <f t="shared" si="267"/>
        <v>0</v>
      </c>
      <c r="AU342" s="74">
        <v>0</v>
      </c>
      <c r="AV342" s="74">
        <v>0</v>
      </c>
      <c r="AW342" s="74">
        <v>0</v>
      </c>
      <c r="AX342" s="75">
        <v>0</v>
      </c>
      <c r="AY342" s="74">
        <f t="shared" si="268"/>
        <v>0</v>
      </c>
      <c r="AZ342" s="74">
        <f t="shared" si="269"/>
        <v>0</v>
      </c>
      <c r="BA342" s="74">
        <f t="shared" si="270"/>
        <v>0</v>
      </c>
      <c r="BB342" s="74">
        <v>0</v>
      </c>
      <c r="BC342" s="74">
        <f t="shared" si="287"/>
        <v>0</v>
      </c>
      <c r="BD342" s="74">
        <f t="shared" si="288"/>
        <v>0</v>
      </c>
      <c r="BE342" s="74">
        <f t="shared" si="289"/>
        <v>0</v>
      </c>
      <c r="BF342" s="75">
        <v>0.18</v>
      </c>
      <c r="BG342" s="74">
        <f t="shared" si="293"/>
        <v>0</v>
      </c>
      <c r="BH342" s="74">
        <f t="shared" si="294"/>
        <v>9.9000000000000005E-2</v>
      </c>
      <c r="BI342" s="74">
        <f t="shared" si="295"/>
        <v>8.1000000000000003E-2</v>
      </c>
      <c r="BJ342" s="75">
        <v>0</v>
      </c>
      <c r="BK342" s="74">
        <f t="shared" si="271"/>
        <v>0</v>
      </c>
      <c r="BL342" s="74">
        <f t="shared" si="272"/>
        <v>0</v>
      </c>
      <c r="BM342" s="74">
        <f t="shared" si="273"/>
        <v>0</v>
      </c>
      <c r="BN342" s="74">
        <f t="shared" si="278"/>
        <v>0</v>
      </c>
      <c r="BO342" s="74">
        <f t="shared" si="279"/>
        <v>12.638999999999999</v>
      </c>
      <c r="BP342" s="74">
        <f t="shared" si="280"/>
        <v>0.23099999999999998</v>
      </c>
      <c r="BQ342" s="74">
        <f t="shared" si="281"/>
        <v>12.87</v>
      </c>
      <c r="BS342" s="74">
        <f t="shared" si="282"/>
        <v>12.87</v>
      </c>
      <c r="BT342" s="74">
        <f t="shared" si="283"/>
        <v>0</v>
      </c>
      <c r="BU342" s="74"/>
      <c r="BV342" s="77">
        <f t="shared" si="284"/>
        <v>0</v>
      </c>
      <c r="BW342" s="77">
        <f t="shared" si="285"/>
        <v>0.98205128205128212</v>
      </c>
      <c r="BX342" s="77">
        <f t="shared" si="286"/>
        <v>1.7948717948717947E-2</v>
      </c>
      <c r="BY342" s="78"/>
      <c r="BZ342" s="78"/>
      <c r="CA342" s="78"/>
      <c r="CB342" s="78"/>
      <c r="CC342" s="78"/>
      <c r="CD342" s="78"/>
      <c r="CE342" s="78"/>
      <c r="CF342" s="78"/>
      <c r="CG342" s="78"/>
      <c r="CH342" s="78"/>
      <c r="CI342" s="78"/>
      <c r="CJ342" s="78"/>
      <c r="CK342" s="78"/>
      <c r="CL342" s="78"/>
      <c r="CM342" s="78"/>
      <c r="CN342" s="78"/>
      <c r="CO342" s="78"/>
      <c r="CP342" s="78"/>
      <c r="CQ342" s="78"/>
      <c r="CR342" s="78"/>
      <c r="CS342" s="78"/>
      <c r="CT342" s="78"/>
      <c r="CU342" s="78"/>
      <c r="CV342" s="78"/>
      <c r="CW342" s="78"/>
      <c r="CX342" s="78"/>
      <c r="CY342" s="78"/>
      <c r="CZ342" s="78"/>
      <c r="DA342" s="78"/>
      <c r="DB342" s="78"/>
      <c r="DC342" s="78"/>
      <c r="DD342" s="78"/>
      <c r="DE342" s="78"/>
      <c r="DF342" s="78"/>
      <c r="DG342" s="78"/>
      <c r="DH342" s="78"/>
      <c r="DI342" s="78"/>
      <c r="DJ342" s="78"/>
      <c r="DK342" s="78"/>
      <c r="DL342" s="78"/>
      <c r="DM342" s="78"/>
      <c r="DN342" s="78"/>
      <c r="DO342" s="78"/>
      <c r="DP342" s="78"/>
      <c r="DQ342" s="78"/>
      <c r="DR342" s="78"/>
      <c r="DS342" s="78"/>
      <c r="DT342" s="78"/>
      <c r="DU342" s="78"/>
      <c r="DV342" s="78"/>
      <c r="DW342" s="78"/>
      <c r="DX342" s="78"/>
      <c r="DY342" s="78"/>
      <c r="DZ342" s="78"/>
      <c r="EA342" s="78"/>
      <c r="EB342" s="78"/>
      <c r="EC342" s="78"/>
      <c r="ED342" s="78"/>
      <c r="EE342" s="78"/>
      <c r="EF342" s="78"/>
      <c r="EG342" s="78"/>
      <c r="EH342" s="78"/>
      <c r="EI342" s="78"/>
      <c r="EJ342" s="78"/>
    </row>
    <row r="343" spans="1:140" x14ac:dyDescent="0.25">
      <c r="A343" s="87"/>
      <c r="B343" s="119">
        <v>340</v>
      </c>
      <c r="C343" s="88" t="s">
        <v>413</v>
      </c>
      <c r="D343" s="88" t="s">
        <v>670</v>
      </c>
      <c r="E343" s="73">
        <v>0</v>
      </c>
      <c r="F343" s="73">
        <v>0.19</v>
      </c>
      <c r="G343" s="73">
        <v>0</v>
      </c>
      <c r="H343" s="74">
        <v>0</v>
      </c>
      <c r="I343" s="74">
        <v>0</v>
      </c>
      <c r="J343" s="74">
        <v>0</v>
      </c>
      <c r="K343" s="75">
        <v>0</v>
      </c>
      <c r="L343" s="74">
        <f t="shared" si="274"/>
        <v>0</v>
      </c>
      <c r="M343" s="74">
        <f t="shared" si="275"/>
        <v>0</v>
      </c>
      <c r="N343" s="74">
        <v>0</v>
      </c>
      <c r="O343" s="74">
        <v>0</v>
      </c>
      <c r="P343" s="74">
        <v>0</v>
      </c>
      <c r="Q343" s="74">
        <v>0</v>
      </c>
      <c r="R343" s="74">
        <v>0</v>
      </c>
      <c r="S343" s="74">
        <v>0</v>
      </c>
      <c r="T343" s="74">
        <v>0</v>
      </c>
      <c r="U343" s="74">
        <v>0</v>
      </c>
      <c r="V343" s="74">
        <v>0</v>
      </c>
      <c r="W343" s="74">
        <v>0.71</v>
      </c>
      <c r="X343" s="74">
        <v>0</v>
      </c>
      <c r="Y343" s="74">
        <v>0</v>
      </c>
      <c r="Z343" s="74">
        <v>0</v>
      </c>
      <c r="AA343" s="74">
        <v>0</v>
      </c>
      <c r="AB343" s="74">
        <v>0</v>
      </c>
      <c r="AC343" s="74">
        <v>0</v>
      </c>
      <c r="AD343" s="74">
        <v>0</v>
      </c>
      <c r="AE343" s="75">
        <v>0</v>
      </c>
      <c r="AF343" s="74">
        <f t="shared" si="261"/>
        <v>0</v>
      </c>
      <c r="AG343" s="74">
        <f t="shared" si="276"/>
        <v>0</v>
      </c>
      <c r="AH343" s="74">
        <f t="shared" si="277"/>
        <v>0</v>
      </c>
      <c r="AI343" s="75">
        <v>0</v>
      </c>
      <c r="AJ343" s="74">
        <f t="shared" si="290"/>
        <v>0</v>
      </c>
      <c r="AK343" s="74">
        <f t="shared" si="291"/>
        <v>0</v>
      </c>
      <c r="AL343" s="74">
        <f t="shared" si="292"/>
        <v>0</v>
      </c>
      <c r="AM343" s="75">
        <v>0.02</v>
      </c>
      <c r="AN343" s="74">
        <f t="shared" si="262"/>
        <v>0</v>
      </c>
      <c r="AO343" s="74">
        <f t="shared" si="263"/>
        <v>1.1000000000000001E-2</v>
      </c>
      <c r="AP343" s="74">
        <f t="shared" si="264"/>
        <v>9.0000000000000011E-3</v>
      </c>
      <c r="AQ343" s="75">
        <v>0</v>
      </c>
      <c r="AR343" s="74">
        <f t="shared" si="265"/>
        <v>0</v>
      </c>
      <c r="AS343" s="74">
        <f t="shared" si="266"/>
        <v>0</v>
      </c>
      <c r="AT343" s="74">
        <f t="shared" si="267"/>
        <v>0</v>
      </c>
      <c r="AU343" s="74">
        <v>0</v>
      </c>
      <c r="AV343" s="74">
        <v>0</v>
      </c>
      <c r="AW343" s="74">
        <v>0</v>
      </c>
      <c r="AX343" s="75">
        <v>0</v>
      </c>
      <c r="AY343" s="74">
        <f t="shared" si="268"/>
        <v>0</v>
      </c>
      <c r="AZ343" s="74">
        <f t="shared" si="269"/>
        <v>0</v>
      </c>
      <c r="BA343" s="74">
        <f t="shared" si="270"/>
        <v>0</v>
      </c>
      <c r="BB343" s="74">
        <v>0</v>
      </c>
      <c r="BC343" s="74">
        <f t="shared" si="287"/>
        <v>0</v>
      </c>
      <c r="BD343" s="74">
        <f t="shared" si="288"/>
        <v>0</v>
      </c>
      <c r="BE343" s="74">
        <f t="shared" si="289"/>
        <v>0</v>
      </c>
      <c r="BF343" s="75">
        <v>0.01</v>
      </c>
      <c r="BG343" s="74">
        <f t="shared" si="293"/>
        <v>0</v>
      </c>
      <c r="BH343" s="74">
        <f t="shared" si="294"/>
        <v>5.5000000000000005E-3</v>
      </c>
      <c r="BI343" s="74">
        <f t="shared" si="295"/>
        <v>4.5000000000000005E-3</v>
      </c>
      <c r="BJ343" s="75">
        <v>0</v>
      </c>
      <c r="BK343" s="74">
        <f t="shared" si="271"/>
        <v>0</v>
      </c>
      <c r="BL343" s="74">
        <f t="shared" si="272"/>
        <v>0</v>
      </c>
      <c r="BM343" s="74">
        <f t="shared" si="273"/>
        <v>0</v>
      </c>
      <c r="BN343" s="74">
        <f t="shared" si="278"/>
        <v>0</v>
      </c>
      <c r="BO343" s="74">
        <f t="shared" si="279"/>
        <v>0.72649999999999992</v>
      </c>
      <c r="BP343" s="74">
        <f t="shared" si="280"/>
        <v>0.20350000000000001</v>
      </c>
      <c r="BQ343" s="74">
        <f t="shared" si="281"/>
        <v>0.92999999999999994</v>
      </c>
      <c r="BS343" s="74">
        <f t="shared" si="282"/>
        <v>0.92999999999999994</v>
      </c>
      <c r="BT343" s="74">
        <f t="shared" si="283"/>
        <v>0</v>
      </c>
      <c r="BU343" s="74"/>
      <c r="BV343" s="77">
        <f t="shared" si="284"/>
        <v>0</v>
      </c>
      <c r="BW343" s="77">
        <f t="shared" si="285"/>
        <v>0.78118279569892468</v>
      </c>
      <c r="BX343" s="77">
        <f t="shared" si="286"/>
        <v>0.21881720430107529</v>
      </c>
      <c r="BY343" s="78"/>
      <c r="BZ343" s="78"/>
      <c r="CA343" s="78"/>
      <c r="CB343" s="78"/>
      <c r="CC343" s="78"/>
      <c r="CD343" s="78"/>
      <c r="CE343" s="78"/>
      <c r="CF343" s="78"/>
      <c r="CG343" s="78"/>
      <c r="CH343" s="78"/>
      <c r="CI343" s="78"/>
      <c r="CJ343" s="78"/>
      <c r="CK343" s="78"/>
      <c r="CL343" s="78"/>
      <c r="CM343" s="78"/>
      <c r="CN343" s="78"/>
      <c r="CO343" s="78"/>
      <c r="CP343" s="78"/>
      <c r="CQ343" s="78"/>
      <c r="CR343" s="78"/>
      <c r="CS343" s="78"/>
      <c r="CT343" s="78"/>
      <c r="CU343" s="78"/>
      <c r="CV343" s="78"/>
      <c r="CW343" s="78"/>
      <c r="CX343" s="78"/>
      <c r="CY343" s="78"/>
      <c r="CZ343" s="78"/>
      <c r="DA343" s="78"/>
      <c r="DB343" s="78"/>
      <c r="DC343" s="78"/>
      <c r="DD343" s="78"/>
      <c r="DE343" s="78"/>
      <c r="DF343" s="78"/>
      <c r="DG343" s="78"/>
      <c r="DH343" s="78"/>
      <c r="DI343" s="78"/>
      <c r="DJ343" s="78"/>
      <c r="DK343" s="78"/>
      <c r="DL343" s="78"/>
      <c r="DM343" s="78"/>
      <c r="DN343" s="78"/>
      <c r="DO343" s="78"/>
      <c r="DP343" s="78"/>
      <c r="DQ343" s="78"/>
      <c r="DR343" s="78"/>
      <c r="DS343" s="78"/>
      <c r="DT343" s="78"/>
      <c r="DU343" s="78"/>
      <c r="DV343" s="78"/>
      <c r="DW343" s="78"/>
      <c r="DX343" s="78"/>
      <c r="DY343" s="78"/>
      <c r="DZ343" s="78"/>
      <c r="EA343" s="78"/>
      <c r="EB343" s="78"/>
      <c r="EC343" s="78"/>
      <c r="ED343" s="78"/>
      <c r="EE343" s="78"/>
      <c r="EF343" s="78"/>
      <c r="EG343" s="78"/>
      <c r="EH343" s="78"/>
      <c r="EI343" s="78"/>
      <c r="EJ343" s="78"/>
    </row>
    <row r="344" spans="1:140" x14ac:dyDescent="0.25">
      <c r="A344" s="87"/>
      <c r="B344" s="119">
        <v>341</v>
      </c>
      <c r="C344" s="88" t="s">
        <v>622</v>
      </c>
      <c r="D344" s="88" t="s">
        <v>704</v>
      </c>
      <c r="E344" s="73">
        <v>0</v>
      </c>
      <c r="F344" s="73">
        <v>7.0000000000000007E-2</v>
      </c>
      <c r="G344" s="73">
        <v>0</v>
      </c>
      <c r="H344" s="74">
        <v>0</v>
      </c>
      <c r="I344" s="74">
        <v>0</v>
      </c>
      <c r="J344" s="74">
        <v>0</v>
      </c>
      <c r="K344" s="75">
        <v>0</v>
      </c>
      <c r="L344" s="74">
        <f t="shared" si="274"/>
        <v>0</v>
      </c>
      <c r="M344" s="74">
        <f t="shared" si="275"/>
        <v>0</v>
      </c>
      <c r="N344" s="74">
        <v>0</v>
      </c>
      <c r="O344" s="74">
        <v>0</v>
      </c>
      <c r="P344" s="74">
        <v>0</v>
      </c>
      <c r="Q344" s="74">
        <v>0</v>
      </c>
      <c r="R344" s="74">
        <v>0</v>
      </c>
      <c r="S344" s="74">
        <v>0</v>
      </c>
      <c r="T344" s="74">
        <v>0</v>
      </c>
      <c r="U344" s="74">
        <v>0</v>
      </c>
      <c r="V344" s="74">
        <v>0</v>
      </c>
      <c r="W344" s="74">
        <v>3.68</v>
      </c>
      <c r="X344" s="74">
        <v>0</v>
      </c>
      <c r="Y344" s="74">
        <v>0</v>
      </c>
      <c r="Z344" s="74">
        <v>0</v>
      </c>
      <c r="AA344" s="74">
        <v>0</v>
      </c>
      <c r="AB344" s="74">
        <v>0</v>
      </c>
      <c r="AC344" s="74">
        <v>0</v>
      </c>
      <c r="AD344" s="74">
        <v>0</v>
      </c>
      <c r="AE344" s="75">
        <v>0</v>
      </c>
      <c r="AF344" s="74">
        <f t="shared" si="261"/>
        <v>0</v>
      </c>
      <c r="AG344" s="74">
        <f t="shared" si="276"/>
        <v>0</v>
      </c>
      <c r="AH344" s="74">
        <f t="shared" si="277"/>
        <v>0</v>
      </c>
      <c r="AI344" s="75">
        <v>0</v>
      </c>
      <c r="AJ344" s="74">
        <f t="shared" si="290"/>
        <v>0</v>
      </c>
      <c r="AK344" s="74">
        <f t="shared" si="291"/>
        <v>0</v>
      </c>
      <c r="AL344" s="74">
        <f t="shared" si="292"/>
        <v>0</v>
      </c>
      <c r="AM344" s="75">
        <v>0</v>
      </c>
      <c r="AN344" s="74">
        <f t="shared" si="262"/>
        <v>0</v>
      </c>
      <c r="AO344" s="74">
        <f t="shared" si="263"/>
        <v>0</v>
      </c>
      <c r="AP344" s="74">
        <f t="shared" si="264"/>
        <v>0</v>
      </c>
      <c r="AQ344" s="75">
        <v>0</v>
      </c>
      <c r="AR344" s="74">
        <f t="shared" si="265"/>
        <v>0</v>
      </c>
      <c r="AS344" s="74">
        <f t="shared" si="266"/>
        <v>0</v>
      </c>
      <c r="AT344" s="74">
        <f t="shared" si="267"/>
        <v>0</v>
      </c>
      <c r="AU344" s="74">
        <v>0</v>
      </c>
      <c r="AV344" s="74">
        <v>0</v>
      </c>
      <c r="AW344" s="74">
        <v>0</v>
      </c>
      <c r="AX344" s="75">
        <v>0</v>
      </c>
      <c r="AY344" s="74">
        <f t="shared" si="268"/>
        <v>0</v>
      </c>
      <c r="AZ344" s="74">
        <f t="shared" si="269"/>
        <v>0</v>
      </c>
      <c r="BA344" s="74">
        <f t="shared" si="270"/>
        <v>0</v>
      </c>
      <c r="BB344" s="74">
        <v>0</v>
      </c>
      <c r="BC344" s="74">
        <f t="shared" si="287"/>
        <v>0</v>
      </c>
      <c r="BD344" s="74">
        <f t="shared" si="288"/>
        <v>0</v>
      </c>
      <c r="BE344" s="74">
        <f t="shared" si="289"/>
        <v>0</v>
      </c>
      <c r="BF344" s="75">
        <v>0.04</v>
      </c>
      <c r="BG344" s="74">
        <f t="shared" si="293"/>
        <v>0</v>
      </c>
      <c r="BH344" s="74">
        <f t="shared" si="294"/>
        <v>2.2000000000000002E-2</v>
      </c>
      <c r="BI344" s="74">
        <f t="shared" si="295"/>
        <v>1.8000000000000002E-2</v>
      </c>
      <c r="BJ344" s="75">
        <v>0</v>
      </c>
      <c r="BK344" s="74">
        <f t="shared" si="271"/>
        <v>0</v>
      </c>
      <c r="BL344" s="74">
        <f t="shared" si="272"/>
        <v>0</v>
      </c>
      <c r="BM344" s="74">
        <f t="shared" si="273"/>
        <v>0</v>
      </c>
      <c r="BN344" s="74">
        <f t="shared" si="278"/>
        <v>0</v>
      </c>
      <c r="BO344" s="74">
        <f t="shared" si="279"/>
        <v>3.702</v>
      </c>
      <c r="BP344" s="74">
        <f t="shared" si="280"/>
        <v>8.8000000000000009E-2</v>
      </c>
      <c r="BQ344" s="74">
        <f t="shared" si="281"/>
        <v>3.79</v>
      </c>
      <c r="BS344" s="74">
        <f t="shared" si="282"/>
        <v>3.79</v>
      </c>
      <c r="BT344" s="74">
        <f t="shared" si="283"/>
        <v>0</v>
      </c>
      <c r="BU344" s="74"/>
      <c r="BV344" s="77">
        <f t="shared" si="284"/>
        <v>0</v>
      </c>
      <c r="BW344" s="77">
        <f t="shared" si="285"/>
        <v>0.97678100263852241</v>
      </c>
      <c r="BX344" s="77">
        <f t="shared" si="286"/>
        <v>2.3218997361477575E-2</v>
      </c>
      <c r="BY344" s="78"/>
      <c r="BZ344" s="78"/>
      <c r="CA344" s="78"/>
      <c r="CB344" s="78"/>
      <c r="CC344" s="78"/>
      <c r="CD344" s="78"/>
      <c r="CE344" s="78"/>
      <c r="CF344" s="78"/>
      <c r="CG344" s="78"/>
      <c r="CH344" s="78"/>
      <c r="CI344" s="78"/>
      <c r="CJ344" s="78"/>
      <c r="CK344" s="78"/>
      <c r="CL344" s="78"/>
      <c r="CM344" s="78"/>
      <c r="CN344" s="78"/>
      <c r="CO344" s="78"/>
      <c r="CP344" s="78"/>
      <c r="CQ344" s="78"/>
      <c r="CR344" s="78"/>
      <c r="CS344" s="78"/>
      <c r="CT344" s="78"/>
      <c r="CU344" s="78"/>
      <c r="CV344" s="78"/>
      <c r="CW344" s="78"/>
      <c r="CX344" s="78"/>
      <c r="CY344" s="78"/>
      <c r="CZ344" s="78"/>
      <c r="DA344" s="78"/>
      <c r="DB344" s="78"/>
      <c r="DC344" s="78"/>
      <c r="DD344" s="78"/>
      <c r="DE344" s="78"/>
      <c r="DF344" s="78"/>
      <c r="DG344" s="78"/>
      <c r="DH344" s="78"/>
      <c r="DI344" s="78"/>
      <c r="DJ344" s="78"/>
      <c r="DK344" s="78"/>
      <c r="DL344" s="78"/>
      <c r="DM344" s="78"/>
      <c r="DN344" s="78"/>
      <c r="DO344" s="78"/>
      <c r="DP344" s="78"/>
      <c r="DQ344" s="78"/>
      <c r="DR344" s="78"/>
      <c r="DS344" s="78"/>
      <c r="DT344" s="78"/>
      <c r="DU344" s="78"/>
      <c r="DV344" s="78"/>
      <c r="DW344" s="78"/>
      <c r="DX344" s="78"/>
      <c r="DY344" s="78"/>
      <c r="DZ344" s="78"/>
      <c r="EA344" s="78"/>
      <c r="EB344" s="78"/>
      <c r="EC344" s="78"/>
      <c r="ED344" s="78"/>
      <c r="EE344" s="78"/>
      <c r="EF344" s="78"/>
      <c r="EG344" s="78"/>
      <c r="EH344" s="78"/>
      <c r="EI344" s="78"/>
      <c r="EJ344" s="78"/>
    </row>
    <row r="345" spans="1:140" x14ac:dyDescent="0.25">
      <c r="A345" s="72"/>
      <c r="B345" s="119">
        <v>342</v>
      </c>
      <c r="C345" s="88" t="s">
        <v>587</v>
      </c>
      <c r="D345" s="88" t="s">
        <v>705</v>
      </c>
      <c r="E345" s="73">
        <v>0</v>
      </c>
      <c r="F345" s="73">
        <v>0</v>
      </c>
      <c r="G345" s="73">
        <v>0</v>
      </c>
      <c r="H345" s="74">
        <v>0</v>
      </c>
      <c r="I345" s="74">
        <v>0</v>
      </c>
      <c r="J345" s="74">
        <v>0</v>
      </c>
      <c r="K345" s="75">
        <v>0</v>
      </c>
      <c r="L345" s="74">
        <f t="shared" si="274"/>
        <v>0</v>
      </c>
      <c r="M345" s="74">
        <f t="shared" si="275"/>
        <v>0</v>
      </c>
      <c r="N345" s="74">
        <v>0</v>
      </c>
      <c r="O345" s="74">
        <v>0</v>
      </c>
      <c r="P345" s="74">
        <v>0</v>
      </c>
      <c r="Q345" s="74">
        <v>0</v>
      </c>
      <c r="R345" s="74">
        <v>0</v>
      </c>
      <c r="S345" s="74">
        <v>0</v>
      </c>
      <c r="T345" s="74">
        <v>0</v>
      </c>
      <c r="U345" s="74">
        <v>0</v>
      </c>
      <c r="V345" s="74">
        <v>0</v>
      </c>
      <c r="W345" s="74">
        <v>0</v>
      </c>
      <c r="X345" s="74">
        <v>2.94</v>
      </c>
      <c r="Y345" s="74">
        <v>0</v>
      </c>
      <c r="Z345" s="74">
        <v>0</v>
      </c>
      <c r="AA345" s="74">
        <v>0</v>
      </c>
      <c r="AB345" s="74">
        <v>0</v>
      </c>
      <c r="AC345" s="74">
        <v>0</v>
      </c>
      <c r="AD345" s="74">
        <v>0</v>
      </c>
      <c r="AE345" s="75">
        <v>0</v>
      </c>
      <c r="AF345" s="74">
        <f t="shared" si="261"/>
        <v>0</v>
      </c>
      <c r="AG345" s="74">
        <f t="shared" si="276"/>
        <v>0</v>
      </c>
      <c r="AH345" s="74">
        <f t="shared" si="277"/>
        <v>0</v>
      </c>
      <c r="AI345" s="75">
        <v>0</v>
      </c>
      <c r="AJ345" s="74">
        <f t="shared" si="290"/>
        <v>0</v>
      </c>
      <c r="AK345" s="74">
        <f t="shared" si="291"/>
        <v>0</v>
      </c>
      <c r="AL345" s="74">
        <f t="shared" si="292"/>
        <v>0</v>
      </c>
      <c r="AM345" s="75">
        <v>0</v>
      </c>
      <c r="AN345" s="74">
        <f t="shared" si="262"/>
        <v>0</v>
      </c>
      <c r="AO345" s="74">
        <f t="shared" si="263"/>
        <v>0</v>
      </c>
      <c r="AP345" s="74">
        <f t="shared" si="264"/>
        <v>0</v>
      </c>
      <c r="AQ345" s="75">
        <v>0</v>
      </c>
      <c r="AR345" s="74">
        <f t="shared" si="265"/>
        <v>0</v>
      </c>
      <c r="AS345" s="74">
        <f t="shared" si="266"/>
        <v>0</v>
      </c>
      <c r="AT345" s="74">
        <f t="shared" si="267"/>
        <v>0</v>
      </c>
      <c r="AU345" s="74">
        <v>0</v>
      </c>
      <c r="AV345" s="74">
        <v>0</v>
      </c>
      <c r="AW345" s="74">
        <v>0</v>
      </c>
      <c r="AX345" s="75">
        <v>0</v>
      </c>
      <c r="AY345" s="74">
        <f t="shared" si="268"/>
        <v>0</v>
      </c>
      <c r="AZ345" s="74">
        <f t="shared" si="269"/>
        <v>0</v>
      </c>
      <c r="BA345" s="74">
        <f t="shared" si="270"/>
        <v>0</v>
      </c>
      <c r="BB345" s="74">
        <v>0</v>
      </c>
      <c r="BC345" s="74">
        <f t="shared" si="287"/>
        <v>0</v>
      </c>
      <c r="BD345" s="74">
        <f t="shared" si="288"/>
        <v>0</v>
      </c>
      <c r="BE345" s="74">
        <f t="shared" si="289"/>
        <v>0</v>
      </c>
      <c r="BF345" s="75">
        <v>0.06</v>
      </c>
      <c r="BG345" s="74">
        <f t="shared" si="293"/>
        <v>0</v>
      </c>
      <c r="BH345" s="74">
        <f t="shared" si="294"/>
        <v>3.3000000000000002E-2</v>
      </c>
      <c r="BI345" s="74">
        <f t="shared" si="295"/>
        <v>2.7E-2</v>
      </c>
      <c r="BJ345" s="75">
        <v>0</v>
      </c>
      <c r="BK345" s="74">
        <f t="shared" si="271"/>
        <v>0</v>
      </c>
      <c r="BL345" s="74">
        <f t="shared" si="272"/>
        <v>0</v>
      </c>
      <c r="BM345" s="74">
        <f t="shared" si="273"/>
        <v>0</v>
      </c>
      <c r="BN345" s="74">
        <f t="shared" si="278"/>
        <v>0</v>
      </c>
      <c r="BO345" s="74">
        <f t="shared" si="279"/>
        <v>2.9729999999999999</v>
      </c>
      <c r="BP345" s="74">
        <f t="shared" si="280"/>
        <v>2.7E-2</v>
      </c>
      <c r="BQ345" s="74">
        <f t="shared" si="281"/>
        <v>3</v>
      </c>
      <c r="BS345" s="74">
        <f t="shared" si="282"/>
        <v>3</v>
      </c>
      <c r="BT345" s="74">
        <f t="shared" si="283"/>
        <v>0</v>
      </c>
      <c r="BU345" s="74"/>
      <c r="BV345" s="77">
        <f t="shared" si="284"/>
        <v>0</v>
      </c>
      <c r="BW345" s="77">
        <f t="shared" si="285"/>
        <v>0.99099999999999999</v>
      </c>
      <c r="BX345" s="77">
        <f t="shared" si="286"/>
        <v>8.9999999999999993E-3</v>
      </c>
      <c r="BY345" s="78"/>
      <c r="BZ345" s="78"/>
      <c r="CA345" s="78"/>
      <c r="CB345" s="78"/>
      <c r="CC345" s="78"/>
      <c r="CD345" s="78"/>
      <c r="CE345" s="78"/>
      <c r="CF345" s="78"/>
      <c r="CG345" s="78"/>
      <c r="CH345" s="78"/>
      <c r="CI345" s="78"/>
      <c r="CJ345" s="78"/>
      <c r="CK345" s="78"/>
      <c r="CL345" s="78"/>
      <c r="CM345" s="78"/>
      <c r="CN345" s="78"/>
      <c r="CO345" s="78"/>
      <c r="CP345" s="78"/>
      <c r="CQ345" s="78"/>
      <c r="CR345" s="78"/>
      <c r="CS345" s="78"/>
      <c r="CT345" s="78"/>
      <c r="CU345" s="78"/>
      <c r="CV345" s="78"/>
      <c r="CW345" s="78"/>
      <c r="CX345" s="78"/>
      <c r="CY345" s="78"/>
      <c r="CZ345" s="78"/>
      <c r="DA345" s="78"/>
      <c r="DB345" s="78"/>
      <c r="DC345" s="78"/>
      <c r="DD345" s="78"/>
      <c r="DE345" s="78"/>
      <c r="DF345" s="78"/>
      <c r="DG345" s="78"/>
      <c r="DH345" s="78"/>
      <c r="DI345" s="78"/>
      <c r="DJ345" s="78"/>
      <c r="DK345" s="78"/>
      <c r="DL345" s="78"/>
      <c r="DM345" s="78"/>
      <c r="DN345" s="78"/>
      <c r="DO345" s="78"/>
      <c r="DP345" s="78"/>
      <c r="DQ345" s="78"/>
      <c r="DR345" s="78"/>
      <c r="DS345" s="78"/>
      <c r="DT345" s="78"/>
      <c r="DU345" s="78"/>
      <c r="DV345" s="78"/>
      <c r="DW345" s="78"/>
      <c r="DX345" s="78"/>
      <c r="DY345" s="78"/>
      <c r="DZ345" s="78"/>
      <c r="EA345" s="78"/>
      <c r="EB345" s="78"/>
      <c r="EC345" s="78"/>
      <c r="ED345" s="78"/>
      <c r="EE345" s="78"/>
      <c r="EF345" s="78"/>
      <c r="EG345" s="78"/>
      <c r="EH345" s="78"/>
      <c r="EI345" s="78"/>
      <c r="EJ345" s="78"/>
    </row>
    <row r="346" spans="1:140" x14ac:dyDescent="0.25">
      <c r="A346" s="87"/>
      <c r="B346" s="119">
        <v>343</v>
      </c>
      <c r="C346" s="88" t="s">
        <v>447</v>
      </c>
      <c r="D346" s="88" t="s">
        <v>329</v>
      </c>
      <c r="E346" s="73">
        <v>0</v>
      </c>
      <c r="F346" s="73">
        <v>0.3</v>
      </c>
      <c r="G346" s="73">
        <v>0</v>
      </c>
      <c r="H346" s="74">
        <v>0</v>
      </c>
      <c r="I346" s="74">
        <v>0</v>
      </c>
      <c r="J346" s="74">
        <v>0</v>
      </c>
      <c r="K346" s="75">
        <v>0</v>
      </c>
      <c r="L346" s="74">
        <f t="shared" ref="L346:L377" si="296">0.55*K346</f>
        <v>0</v>
      </c>
      <c r="M346" s="74">
        <f t="shared" ref="M346:M377" si="297">0.45*K346</f>
        <v>0</v>
      </c>
      <c r="N346" s="74">
        <v>0</v>
      </c>
      <c r="O346" s="74">
        <v>0</v>
      </c>
      <c r="P346" s="74">
        <v>0</v>
      </c>
      <c r="Q346" s="74">
        <v>0</v>
      </c>
      <c r="R346" s="74">
        <v>0</v>
      </c>
      <c r="S346" s="74">
        <v>0</v>
      </c>
      <c r="T346" s="74">
        <v>0</v>
      </c>
      <c r="U346" s="129">
        <v>0</v>
      </c>
      <c r="V346" s="74">
        <v>0</v>
      </c>
      <c r="W346" s="74">
        <v>5.3</v>
      </c>
      <c r="X346" s="74">
        <v>0</v>
      </c>
      <c r="Y346" s="74">
        <v>0</v>
      </c>
      <c r="Z346" s="74">
        <v>0</v>
      </c>
      <c r="AA346" s="129">
        <v>0</v>
      </c>
      <c r="AB346" s="74">
        <v>0</v>
      </c>
      <c r="AC346" s="74">
        <v>0</v>
      </c>
      <c r="AD346" s="74">
        <v>0</v>
      </c>
      <c r="AE346" s="75">
        <v>0</v>
      </c>
      <c r="AF346" s="74">
        <f t="shared" si="261"/>
        <v>0</v>
      </c>
      <c r="AG346" s="74">
        <f t="shared" ref="AG346:AG377" si="298">0*AE346</f>
        <v>0</v>
      </c>
      <c r="AH346" s="74">
        <f t="shared" ref="AH346:AH377" si="299">1*AE346</f>
        <v>0</v>
      </c>
      <c r="AI346" s="75">
        <v>0</v>
      </c>
      <c r="AJ346" s="74">
        <f t="shared" si="290"/>
        <v>0</v>
      </c>
      <c r="AK346" s="74">
        <f t="shared" si="291"/>
        <v>0</v>
      </c>
      <c r="AL346" s="74">
        <f t="shared" si="292"/>
        <v>0</v>
      </c>
      <c r="AM346" s="75">
        <v>0</v>
      </c>
      <c r="AN346" s="74">
        <f t="shared" si="262"/>
        <v>0</v>
      </c>
      <c r="AO346" s="74">
        <f t="shared" si="263"/>
        <v>0</v>
      </c>
      <c r="AP346" s="74">
        <f t="shared" si="264"/>
        <v>0</v>
      </c>
      <c r="AQ346" s="75">
        <v>0</v>
      </c>
      <c r="AR346" s="74">
        <f t="shared" si="265"/>
        <v>0</v>
      </c>
      <c r="AS346" s="74">
        <f t="shared" si="266"/>
        <v>0</v>
      </c>
      <c r="AT346" s="74">
        <f t="shared" si="267"/>
        <v>0</v>
      </c>
      <c r="AU346" s="74">
        <v>0</v>
      </c>
      <c r="AV346" s="74">
        <v>0</v>
      </c>
      <c r="AW346" s="74">
        <v>0</v>
      </c>
      <c r="AX346" s="75">
        <v>0</v>
      </c>
      <c r="AY346" s="74">
        <f t="shared" si="268"/>
        <v>0</v>
      </c>
      <c r="AZ346" s="74">
        <f t="shared" si="269"/>
        <v>0</v>
      </c>
      <c r="BA346" s="74">
        <f t="shared" si="270"/>
        <v>0</v>
      </c>
      <c r="BB346" s="74">
        <v>0</v>
      </c>
      <c r="BC346" s="74">
        <f t="shared" si="287"/>
        <v>0</v>
      </c>
      <c r="BD346" s="74">
        <f t="shared" si="288"/>
        <v>0</v>
      </c>
      <c r="BE346" s="74">
        <f t="shared" si="289"/>
        <v>0</v>
      </c>
      <c r="BF346" s="75">
        <v>0.3</v>
      </c>
      <c r="BG346" s="74">
        <f t="shared" si="293"/>
        <v>0</v>
      </c>
      <c r="BH346" s="74">
        <f t="shared" si="294"/>
        <v>0.16500000000000001</v>
      </c>
      <c r="BI346" s="74">
        <f t="shared" si="295"/>
        <v>0.13500000000000001</v>
      </c>
      <c r="BJ346" s="75">
        <v>0</v>
      </c>
      <c r="BK346" s="74">
        <f t="shared" si="271"/>
        <v>0</v>
      </c>
      <c r="BL346" s="74">
        <f t="shared" si="272"/>
        <v>0</v>
      </c>
      <c r="BM346" s="74">
        <f t="shared" si="273"/>
        <v>0</v>
      </c>
      <c r="BN346" s="74">
        <f t="shared" si="278"/>
        <v>0</v>
      </c>
      <c r="BO346" s="74">
        <f t="shared" si="279"/>
        <v>5.4649999999999999</v>
      </c>
      <c r="BP346" s="74">
        <f t="shared" si="280"/>
        <v>0.435</v>
      </c>
      <c r="BQ346" s="74">
        <f t="shared" si="281"/>
        <v>5.8999999999999995</v>
      </c>
      <c r="BS346" s="74">
        <f t="shared" si="282"/>
        <v>5.8999999999999995</v>
      </c>
      <c r="BT346" s="74">
        <f t="shared" si="283"/>
        <v>0</v>
      </c>
      <c r="BU346" s="74"/>
      <c r="BV346" s="77">
        <f t="shared" si="284"/>
        <v>0</v>
      </c>
      <c r="BW346" s="77">
        <f t="shared" si="285"/>
        <v>0.92627118644067807</v>
      </c>
      <c r="BX346" s="77">
        <f t="shared" si="286"/>
        <v>7.3728813559322037E-2</v>
      </c>
      <c r="BY346" s="78"/>
      <c r="BZ346" s="78"/>
      <c r="CA346" s="78"/>
      <c r="CB346" s="78"/>
      <c r="CC346" s="78"/>
      <c r="CD346" s="78"/>
      <c r="CE346" s="78"/>
      <c r="CF346" s="78"/>
      <c r="CG346" s="78"/>
      <c r="CH346" s="78"/>
      <c r="CI346" s="78"/>
      <c r="CJ346" s="78"/>
      <c r="CK346" s="78"/>
      <c r="CL346" s="78"/>
      <c r="CM346" s="78"/>
      <c r="CN346" s="78"/>
      <c r="CO346" s="78"/>
      <c r="CP346" s="78"/>
      <c r="CQ346" s="78"/>
      <c r="CR346" s="78"/>
      <c r="CS346" s="78"/>
      <c r="CT346" s="78"/>
      <c r="CU346" s="78"/>
      <c r="CV346" s="78"/>
      <c r="CW346" s="78"/>
      <c r="CX346" s="78"/>
      <c r="CY346" s="78"/>
      <c r="CZ346" s="78"/>
      <c r="DA346" s="78"/>
      <c r="DB346" s="78"/>
      <c r="DC346" s="78"/>
      <c r="DD346" s="78"/>
      <c r="DE346" s="78"/>
      <c r="DF346" s="78"/>
      <c r="DG346" s="78"/>
      <c r="DH346" s="78"/>
      <c r="DI346" s="78"/>
      <c r="DJ346" s="78"/>
      <c r="DK346" s="78"/>
      <c r="DL346" s="78"/>
      <c r="DM346" s="78"/>
      <c r="DN346" s="78"/>
      <c r="DO346" s="78"/>
      <c r="DP346" s="78"/>
      <c r="DQ346" s="78"/>
      <c r="DR346" s="78"/>
      <c r="DS346" s="78"/>
      <c r="DT346" s="78"/>
      <c r="DU346" s="78"/>
      <c r="DV346" s="78"/>
      <c r="DW346" s="78"/>
      <c r="DX346" s="78"/>
      <c r="DY346" s="78"/>
      <c r="DZ346" s="78"/>
      <c r="EA346" s="78"/>
      <c r="EB346" s="78"/>
      <c r="EC346" s="78"/>
      <c r="ED346" s="78"/>
      <c r="EE346" s="78"/>
      <c r="EF346" s="78"/>
      <c r="EG346" s="78"/>
      <c r="EH346" s="78"/>
      <c r="EI346" s="78"/>
      <c r="EJ346" s="78"/>
    </row>
    <row r="347" spans="1:140" s="79" customFormat="1" x14ac:dyDescent="0.25">
      <c r="A347" s="108" t="s">
        <v>582</v>
      </c>
      <c r="B347" s="120">
        <v>344</v>
      </c>
      <c r="C347" s="81" t="s">
        <v>669</v>
      </c>
      <c r="D347" s="81" t="s">
        <v>226</v>
      </c>
      <c r="E347" s="82">
        <v>0</v>
      </c>
      <c r="F347" s="82">
        <v>0</v>
      </c>
      <c r="G347" s="82">
        <v>0</v>
      </c>
      <c r="H347" s="83">
        <v>0</v>
      </c>
      <c r="I347" s="83">
        <v>0</v>
      </c>
      <c r="J347" s="83">
        <v>0</v>
      </c>
      <c r="K347" s="84">
        <v>0</v>
      </c>
      <c r="L347" s="83">
        <f t="shared" si="296"/>
        <v>0</v>
      </c>
      <c r="M347" s="83">
        <f t="shared" si="297"/>
        <v>0</v>
      </c>
      <c r="N347" s="83">
        <v>0</v>
      </c>
      <c r="O347" s="83">
        <v>0</v>
      </c>
      <c r="P347" s="83">
        <v>0</v>
      </c>
      <c r="Q347" s="83">
        <v>0</v>
      </c>
      <c r="R347" s="83">
        <v>0</v>
      </c>
      <c r="S347" s="83">
        <v>0</v>
      </c>
      <c r="T347" s="83">
        <v>0</v>
      </c>
      <c r="U347" s="83">
        <v>0</v>
      </c>
      <c r="V347" s="83">
        <v>0</v>
      </c>
      <c r="W347" s="83">
        <v>0</v>
      </c>
      <c r="X347" s="83">
        <v>0</v>
      </c>
      <c r="Y347" s="83">
        <v>0</v>
      </c>
      <c r="Z347" s="83">
        <v>0</v>
      </c>
      <c r="AA347" s="83">
        <v>0</v>
      </c>
      <c r="AB347" s="83">
        <v>0</v>
      </c>
      <c r="AC347" s="83">
        <v>0</v>
      </c>
      <c r="AD347" s="83">
        <v>0</v>
      </c>
      <c r="AE347" s="84">
        <v>0</v>
      </c>
      <c r="AF347" s="83">
        <f t="shared" si="261"/>
        <v>0</v>
      </c>
      <c r="AG347" s="83">
        <f t="shared" si="298"/>
        <v>0</v>
      </c>
      <c r="AH347" s="83">
        <f t="shared" si="299"/>
        <v>0</v>
      </c>
      <c r="AI347" s="84">
        <v>0</v>
      </c>
      <c r="AJ347" s="83">
        <f t="shared" si="290"/>
        <v>0</v>
      </c>
      <c r="AK347" s="83">
        <f t="shared" si="291"/>
        <v>0</v>
      </c>
      <c r="AL347" s="83">
        <f t="shared" si="292"/>
        <v>0</v>
      </c>
      <c r="AM347" s="84">
        <v>0</v>
      </c>
      <c r="AN347" s="83">
        <f t="shared" si="262"/>
        <v>0</v>
      </c>
      <c r="AO347" s="83">
        <f t="shared" si="263"/>
        <v>0</v>
      </c>
      <c r="AP347" s="83">
        <f t="shared" si="264"/>
        <v>0</v>
      </c>
      <c r="AQ347" s="84">
        <v>0</v>
      </c>
      <c r="AR347" s="83">
        <f t="shared" si="265"/>
        <v>0</v>
      </c>
      <c r="AS347" s="83">
        <f t="shared" si="266"/>
        <v>0</v>
      </c>
      <c r="AT347" s="83">
        <f t="shared" si="267"/>
        <v>0</v>
      </c>
      <c r="AU347" s="83">
        <v>0</v>
      </c>
      <c r="AV347" s="83">
        <v>0</v>
      </c>
      <c r="AW347" s="83">
        <v>0</v>
      </c>
      <c r="AX347" s="84">
        <v>0</v>
      </c>
      <c r="AY347" s="83">
        <f t="shared" si="268"/>
        <v>0</v>
      </c>
      <c r="AZ347" s="83">
        <f t="shared" si="269"/>
        <v>0</v>
      </c>
      <c r="BA347" s="83">
        <f t="shared" si="270"/>
        <v>0</v>
      </c>
      <c r="BB347" s="83">
        <v>0</v>
      </c>
      <c r="BC347" s="83">
        <f t="shared" si="287"/>
        <v>0</v>
      </c>
      <c r="BD347" s="83">
        <f t="shared" si="288"/>
        <v>0</v>
      </c>
      <c r="BE347" s="83">
        <f t="shared" si="289"/>
        <v>0</v>
      </c>
      <c r="BF347" s="84">
        <v>0</v>
      </c>
      <c r="BG347" s="83">
        <f t="shared" si="293"/>
        <v>0</v>
      </c>
      <c r="BH347" s="83">
        <f t="shared" si="294"/>
        <v>0</v>
      </c>
      <c r="BI347" s="83">
        <f t="shared" si="295"/>
        <v>0</v>
      </c>
      <c r="BJ347" s="84">
        <v>0</v>
      </c>
      <c r="BK347" s="83">
        <f t="shared" si="271"/>
        <v>0</v>
      </c>
      <c r="BL347" s="83">
        <f t="shared" si="272"/>
        <v>0</v>
      </c>
      <c r="BM347" s="83">
        <f t="shared" si="273"/>
        <v>0</v>
      </c>
      <c r="BN347" s="83">
        <f t="shared" si="278"/>
        <v>0</v>
      </c>
      <c r="BO347" s="83">
        <f t="shared" si="279"/>
        <v>0</v>
      </c>
      <c r="BP347" s="83">
        <f t="shared" si="280"/>
        <v>0</v>
      </c>
      <c r="BQ347" s="83">
        <f t="shared" si="281"/>
        <v>0</v>
      </c>
      <c r="BR347" s="85"/>
      <c r="BS347" s="83">
        <f t="shared" si="282"/>
        <v>0</v>
      </c>
      <c r="BT347" s="83">
        <f t="shared" si="283"/>
        <v>0</v>
      </c>
      <c r="BU347" s="83"/>
      <c r="BV347" s="86">
        <f t="shared" si="284"/>
        <v>0</v>
      </c>
      <c r="BW347" s="86">
        <f t="shared" si="285"/>
        <v>0</v>
      </c>
      <c r="BX347" s="86">
        <f t="shared" si="286"/>
        <v>0</v>
      </c>
      <c r="BY347" s="78"/>
      <c r="BZ347" s="78"/>
      <c r="CA347" s="78"/>
      <c r="CB347" s="78"/>
      <c r="CC347" s="78"/>
      <c r="CD347" s="78"/>
      <c r="CE347" s="78"/>
      <c r="CF347" s="78"/>
      <c r="CG347" s="78"/>
      <c r="CH347" s="78"/>
      <c r="CI347" s="78"/>
      <c r="CJ347" s="78"/>
      <c r="CK347" s="78"/>
      <c r="CL347" s="78"/>
      <c r="CM347" s="78"/>
      <c r="CN347" s="78"/>
      <c r="CO347" s="78"/>
      <c r="CP347" s="78"/>
      <c r="CQ347" s="78"/>
      <c r="CR347" s="78"/>
      <c r="CS347" s="78"/>
      <c r="CT347" s="78"/>
      <c r="CU347" s="78"/>
      <c r="CV347" s="78"/>
      <c r="CW347" s="78"/>
      <c r="CX347" s="78"/>
      <c r="CY347" s="78"/>
      <c r="CZ347" s="78"/>
      <c r="DA347" s="78"/>
      <c r="DB347" s="78"/>
      <c r="DC347" s="78"/>
      <c r="DD347" s="78"/>
      <c r="DE347" s="78"/>
      <c r="DF347" s="78"/>
      <c r="DG347" s="78"/>
      <c r="DH347" s="78"/>
      <c r="DI347" s="78"/>
      <c r="DJ347" s="78"/>
      <c r="DK347" s="78"/>
      <c r="DL347" s="78"/>
      <c r="DM347" s="78"/>
      <c r="DN347" s="78"/>
      <c r="DO347" s="78"/>
      <c r="DP347" s="78"/>
      <c r="DQ347" s="78"/>
      <c r="DR347" s="78"/>
      <c r="DS347" s="78"/>
      <c r="DT347" s="78"/>
      <c r="DU347" s="78"/>
      <c r="DV347" s="78"/>
      <c r="DW347" s="78"/>
      <c r="DX347" s="78"/>
      <c r="DY347" s="78"/>
      <c r="DZ347" s="78"/>
      <c r="EA347" s="78"/>
      <c r="EB347" s="78"/>
      <c r="EC347" s="78"/>
      <c r="ED347" s="78"/>
      <c r="EE347" s="78"/>
      <c r="EF347" s="78"/>
      <c r="EG347" s="78"/>
      <c r="EH347" s="78"/>
      <c r="EI347" s="78"/>
      <c r="EJ347" s="78"/>
    </row>
    <row r="348" spans="1:140" s="79" customFormat="1" x14ac:dyDescent="0.25">
      <c r="A348" s="107" t="s">
        <v>511</v>
      </c>
      <c r="B348" s="121">
        <v>345</v>
      </c>
      <c r="C348" s="131" t="s">
        <v>671</v>
      </c>
      <c r="D348" s="131" t="s">
        <v>673</v>
      </c>
      <c r="E348" s="132">
        <v>0</v>
      </c>
      <c r="F348" s="132">
        <v>1.17</v>
      </c>
      <c r="G348" s="132">
        <v>0</v>
      </c>
      <c r="H348" s="117">
        <v>14.51</v>
      </c>
      <c r="I348" s="117">
        <v>0</v>
      </c>
      <c r="J348" s="117">
        <v>0</v>
      </c>
      <c r="K348" s="134">
        <v>0</v>
      </c>
      <c r="L348" s="117">
        <f t="shared" si="296"/>
        <v>0</v>
      </c>
      <c r="M348" s="117">
        <f t="shared" si="297"/>
        <v>0</v>
      </c>
      <c r="N348" s="117">
        <v>0</v>
      </c>
      <c r="O348" s="117">
        <v>0</v>
      </c>
      <c r="P348" s="117">
        <v>0</v>
      </c>
      <c r="Q348" s="117">
        <v>0</v>
      </c>
      <c r="R348" s="117">
        <v>0</v>
      </c>
      <c r="S348" s="117">
        <v>0</v>
      </c>
      <c r="T348" s="117">
        <v>313</v>
      </c>
      <c r="U348" s="117">
        <v>113</v>
      </c>
      <c r="V348" s="117">
        <v>21</v>
      </c>
      <c r="W348" s="117">
        <v>0</v>
      </c>
      <c r="X348" s="117">
        <v>0</v>
      </c>
      <c r="Y348" s="117">
        <v>0</v>
      </c>
      <c r="Z348" s="117">
        <v>0</v>
      </c>
      <c r="AA348" s="117">
        <v>0</v>
      </c>
      <c r="AB348" s="117">
        <v>0</v>
      </c>
      <c r="AC348" s="117">
        <v>0</v>
      </c>
      <c r="AD348" s="117">
        <v>0</v>
      </c>
      <c r="AE348" s="134">
        <v>0</v>
      </c>
      <c r="AF348" s="117">
        <f t="shared" si="261"/>
        <v>0</v>
      </c>
      <c r="AG348" s="117">
        <f t="shared" si="298"/>
        <v>0</v>
      </c>
      <c r="AH348" s="117">
        <f t="shared" si="299"/>
        <v>0</v>
      </c>
      <c r="AI348" s="134">
        <v>561</v>
      </c>
      <c r="AJ348" s="137">
        <f>1*AI348</f>
        <v>561</v>
      </c>
      <c r="AK348" s="117">
        <f>0*AI348</f>
        <v>0</v>
      </c>
      <c r="AL348" s="117">
        <f>0*AI348</f>
        <v>0</v>
      </c>
      <c r="AM348" s="134">
        <v>0</v>
      </c>
      <c r="AN348" s="117">
        <f t="shared" si="262"/>
        <v>0</v>
      </c>
      <c r="AO348" s="117">
        <f t="shared" si="263"/>
        <v>0</v>
      </c>
      <c r="AP348" s="117">
        <f t="shared" si="264"/>
        <v>0</v>
      </c>
      <c r="AQ348" s="134">
        <v>0</v>
      </c>
      <c r="AR348" s="117">
        <f t="shared" si="265"/>
        <v>0</v>
      </c>
      <c r="AS348" s="117">
        <f t="shared" si="266"/>
        <v>0</v>
      </c>
      <c r="AT348" s="117">
        <f t="shared" si="267"/>
        <v>0</v>
      </c>
      <c r="AU348" s="117">
        <v>0</v>
      </c>
      <c r="AV348" s="117">
        <v>0</v>
      </c>
      <c r="AW348" s="117">
        <v>0</v>
      </c>
      <c r="AX348" s="134">
        <v>0</v>
      </c>
      <c r="AY348" s="117">
        <f t="shared" si="268"/>
        <v>0</v>
      </c>
      <c r="AZ348" s="117">
        <f t="shared" si="269"/>
        <v>0</v>
      </c>
      <c r="BA348" s="117">
        <f t="shared" si="270"/>
        <v>0</v>
      </c>
      <c r="BB348" s="117">
        <v>104</v>
      </c>
      <c r="BC348" s="117">
        <f t="shared" si="287"/>
        <v>0</v>
      </c>
      <c r="BD348" s="117">
        <f t="shared" si="288"/>
        <v>0</v>
      </c>
      <c r="BE348" s="117">
        <f t="shared" si="289"/>
        <v>104</v>
      </c>
      <c r="BF348" s="134">
        <v>17.940000000000001</v>
      </c>
      <c r="BG348" s="137">
        <f>1*BF348</f>
        <v>17.940000000000001</v>
      </c>
      <c r="BH348" s="117">
        <f>0*BF348</f>
        <v>0</v>
      </c>
      <c r="BI348" s="117">
        <f>0*BF348</f>
        <v>0</v>
      </c>
      <c r="BJ348" s="134">
        <v>0</v>
      </c>
      <c r="BK348" s="117">
        <f t="shared" si="271"/>
        <v>0</v>
      </c>
      <c r="BL348" s="117">
        <f t="shared" si="272"/>
        <v>0</v>
      </c>
      <c r="BM348" s="117">
        <f t="shared" si="273"/>
        <v>0</v>
      </c>
      <c r="BN348" s="117">
        <f t="shared" si="278"/>
        <v>578.94000000000005</v>
      </c>
      <c r="BO348" s="117">
        <f t="shared" si="279"/>
        <v>447</v>
      </c>
      <c r="BP348" s="117">
        <f t="shared" si="280"/>
        <v>119.68</v>
      </c>
      <c r="BQ348" s="117">
        <f t="shared" si="281"/>
        <v>1145.6200000000001</v>
      </c>
      <c r="BS348" s="117">
        <f t="shared" si="282"/>
        <v>1145.6200000000001</v>
      </c>
      <c r="BT348" s="117">
        <f t="shared" si="283"/>
        <v>0</v>
      </c>
      <c r="BU348" s="117"/>
      <c r="BV348" s="138">
        <f t="shared" si="284"/>
        <v>0.50535081440617302</v>
      </c>
      <c r="BW348" s="138">
        <f t="shared" si="285"/>
        <v>0.39018173565405628</v>
      </c>
      <c r="BX348" s="138">
        <f t="shared" si="286"/>
        <v>0.1044674499397706</v>
      </c>
      <c r="BY348" s="78"/>
      <c r="BZ348" s="78"/>
      <c r="CA348" s="78"/>
      <c r="CB348" s="78"/>
      <c r="CC348" s="78"/>
      <c r="CD348" s="78"/>
      <c r="CE348" s="78"/>
      <c r="CF348" s="78"/>
      <c r="CG348" s="78"/>
      <c r="CH348" s="78"/>
      <c r="CI348" s="78"/>
      <c r="CJ348" s="78"/>
      <c r="CK348" s="78"/>
      <c r="CL348" s="78"/>
      <c r="CM348" s="78"/>
      <c r="CN348" s="78"/>
      <c r="CO348" s="78"/>
      <c r="CP348" s="78"/>
      <c r="CQ348" s="78"/>
      <c r="CR348" s="78"/>
      <c r="CS348" s="78"/>
      <c r="CT348" s="78"/>
      <c r="CU348" s="78"/>
      <c r="CV348" s="78"/>
      <c r="CW348" s="78"/>
      <c r="CX348" s="78"/>
      <c r="CY348" s="78"/>
      <c r="CZ348" s="78"/>
      <c r="DA348" s="78"/>
      <c r="DB348" s="78"/>
      <c r="DC348" s="78"/>
      <c r="DD348" s="78"/>
      <c r="DE348" s="78"/>
      <c r="DF348" s="78"/>
      <c r="DG348" s="78"/>
      <c r="DH348" s="78"/>
      <c r="DI348" s="78"/>
      <c r="DJ348" s="78"/>
      <c r="DK348" s="78"/>
      <c r="DL348" s="78"/>
      <c r="DM348" s="78"/>
      <c r="DN348" s="78"/>
      <c r="DO348" s="78"/>
      <c r="DP348" s="78"/>
      <c r="DQ348" s="78"/>
      <c r="DR348" s="78"/>
      <c r="DS348" s="78"/>
      <c r="DT348" s="78"/>
      <c r="DU348" s="78"/>
      <c r="DV348" s="78"/>
      <c r="DW348" s="78"/>
      <c r="DX348" s="78"/>
      <c r="DY348" s="78"/>
      <c r="DZ348" s="78"/>
      <c r="EA348" s="78"/>
      <c r="EB348" s="78"/>
      <c r="EC348" s="78"/>
      <c r="ED348" s="78"/>
      <c r="EE348" s="78"/>
      <c r="EF348" s="78"/>
      <c r="EG348" s="78"/>
      <c r="EH348" s="78"/>
      <c r="EI348" s="78"/>
      <c r="EJ348" s="78"/>
    </row>
    <row r="349" spans="1:140" x14ac:dyDescent="0.25">
      <c r="A349" s="87"/>
      <c r="B349" s="89">
        <v>346</v>
      </c>
      <c r="C349" s="90" t="s">
        <v>420</v>
      </c>
      <c r="D349" s="90" t="s">
        <v>7</v>
      </c>
      <c r="E349" s="91">
        <v>0</v>
      </c>
      <c r="F349" s="91">
        <v>3.6999999999999997</v>
      </c>
      <c r="G349" s="91">
        <v>0</v>
      </c>
      <c r="H349" s="92">
        <v>108</v>
      </c>
      <c r="I349" s="92">
        <v>0</v>
      </c>
      <c r="J349" s="92">
        <v>0</v>
      </c>
      <c r="K349" s="93">
        <v>442</v>
      </c>
      <c r="L349" s="92">
        <f t="shared" si="296"/>
        <v>243.10000000000002</v>
      </c>
      <c r="M349" s="92">
        <f t="shared" si="297"/>
        <v>198.9</v>
      </c>
      <c r="N349" s="92">
        <v>3.6</v>
      </c>
      <c r="O349" s="92">
        <v>0</v>
      </c>
      <c r="P349" s="92">
        <v>0</v>
      </c>
      <c r="Q349" s="92">
        <v>0</v>
      </c>
      <c r="R349" s="92">
        <v>0</v>
      </c>
      <c r="S349" s="92">
        <v>0</v>
      </c>
      <c r="T349" s="92">
        <v>0</v>
      </c>
      <c r="U349" s="92">
        <v>38.799999999999997</v>
      </c>
      <c r="V349" s="92">
        <v>0</v>
      </c>
      <c r="W349" s="92">
        <v>0</v>
      </c>
      <c r="X349" s="92">
        <v>0</v>
      </c>
      <c r="Y349" s="92">
        <v>0</v>
      </c>
      <c r="Z349" s="92">
        <v>0</v>
      </c>
      <c r="AA349" s="92">
        <v>0</v>
      </c>
      <c r="AB349" s="92">
        <v>42.199999999999996</v>
      </c>
      <c r="AC349" s="92">
        <v>0</v>
      </c>
      <c r="AD349" s="92">
        <v>0</v>
      </c>
      <c r="AE349" s="93">
        <v>57</v>
      </c>
      <c r="AF349" s="92">
        <f t="shared" si="261"/>
        <v>0</v>
      </c>
      <c r="AG349" s="92">
        <f t="shared" si="298"/>
        <v>0</v>
      </c>
      <c r="AH349" s="92">
        <f t="shared" si="299"/>
        <v>57</v>
      </c>
      <c r="AI349" s="93">
        <v>0</v>
      </c>
      <c r="AJ349" s="92">
        <f t="shared" ref="AJ349:AJ380" si="300">0*AI349</f>
        <v>0</v>
      </c>
      <c r="AK349" s="92">
        <f t="shared" ref="AK349:AK380" si="301">0.55*AI349</f>
        <v>0</v>
      </c>
      <c r="AL349" s="92">
        <f t="shared" ref="AL349:AL380" si="302">0.45*AI349</f>
        <v>0</v>
      </c>
      <c r="AM349" s="93">
        <v>44</v>
      </c>
      <c r="AN349" s="92">
        <f t="shared" si="262"/>
        <v>0</v>
      </c>
      <c r="AO349" s="92">
        <f t="shared" si="263"/>
        <v>24.200000000000003</v>
      </c>
      <c r="AP349" s="92">
        <f t="shared" si="264"/>
        <v>19.8</v>
      </c>
      <c r="AQ349" s="93">
        <v>119</v>
      </c>
      <c r="AR349" s="92">
        <f t="shared" si="265"/>
        <v>59.5</v>
      </c>
      <c r="AS349" s="92">
        <f t="shared" si="266"/>
        <v>29.75</v>
      </c>
      <c r="AT349" s="92">
        <f t="shared" si="267"/>
        <v>29.75</v>
      </c>
      <c r="AU349" s="92">
        <v>0</v>
      </c>
      <c r="AV349" s="92">
        <v>0</v>
      </c>
      <c r="AW349" s="92">
        <v>0</v>
      </c>
      <c r="AX349" s="93">
        <v>0</v>
      </c>
      <c r="AY349" s="92">
        <f t="shared" si="268"/>
        <v>0</v>
      </c>
      <c r="AZ349" s="92">
        <f t="shared" si="269"/>
        <v>0</v>
      </c>
      <c r="BA349" s="92">
        <f t="shared" si="270"/>
        <v>0</v>
      </c>
      <c r="BB349" s="92">
        <v>0</v>
      </c>
      <c r="BC349" s="74">
        <f t="shared" si="287"/>
        <v>0</v>
      </c>
      <c r="BD349" s="74">
        <f t="shared" si="288"/>
        <v>0</v>
      </c>
      <c r="BE349" s="74">
        <f t="shared" si="289"/>
        <v>0</v>
      </c>
      <c r="BF349" s="93">
        <v>16.2</v>
      </c>
      <c r="BG349" s="92">
        <f t="shared" ref="BG349:BG380" si="303">0*BF349</f>
        <v>0</v>
      </c>
      <c r="BH349" s="92">
        <f t="shared" ref="BH349:BH380" si="304">0.55*BF349</f>
        <v>8.91</v>
      </c>
      <c r="BI349" s="92">
        <f t="shared" ref="BI349:BI380" si="305">0.45*BF349</f>
        <v>7.29</v>
      </c>
      <c r="BJ349" s="93">
        <v>9.4</v>
      </c>
      <c r="BK349" s="92">
        <f t="shared" si="271"/>
        <v>0</v>
      </c>
      <c r="BL349" s="92">
        <f t="shared" si="272"/>
        <v>5.1700000000000008</v>
      </c>
      <c r="BM349" s="92">
        <f t="shared" si="273"/>
        <v>4.2300000000000004</v>
      </c>
      <c r="BN349" s="74">
        <f t="shared" si="278"/>
        <v>59.5</v>
      </c>
      <c r="BO349" s="74">
        <f t="shared" si="279"/>
        <v>392.13000000000005</v>
      </c>
      <c r="BP349" s="74">
        <f t="shared" si="280"/>
        <v>432.2700000000001</v>
      </c>
      <c r="BQ349" s="92">
        <f t="shared" si="281"/>
        <v>883.90000000000009</v>
      </c>
      <c r="BR349" s="94"/>
      <c r="BS349" s="92">
        <f t="shared" si="282"/>
        <v>883.90000000000009</v>
      </c>
      <c r="BT349" s="92">
        <f t="shared" si="283"/>
        <v>0</v>
      </c>
      <c r="BU349" s="92"/>
      <c r="BV349" s="95">
        <f t="shared" si="284"/>
        <v>6.7315307161443599E-2</v>
      </c>
      <c r="BW349" s="95">
        <f t="shared" si="285"/>
        <v>0.44363615793641814</v>
      </c>
      <c r="BX349" s="95">
        <f t="shared" si="286"/>
        <v>0.48904853490213829</v>
      </c>
      <c r="BY349" s="78"/>
      <c r="BZ349" s="78"/>
      <c r="CA349" s="78"/>
      <c r="CB349" s="78"/>
      <c r="CC349" s="78"/>
      <c r="CD349" s="78"/>
      <c r="CE349" s="78"/>
      <c r="CF349" s="78"/>
      <c r="CG349" s="78"/>
      <c r="CH349" s="78"/>
      <c r="CI349" s="78"/>
      <c r="CJ349" s="78"/>
      <c r="CK349" s="78"/>
      <c r="CL349" s="78"/>
      <c r="CM349" s="78"/>
      <c r="CN349" s="78"/>
      <c r="CO349" s="78"/>
      <c r="CP349" s="78"/>
      <c r="CQ349" s="78"/>
      <c r="CR349" s="78"/>
      <c r="CS349" s="78"/>
      <c r="CT349" s="78"/>
      <c r="CU349" s="78"/>
      <c r="CV349" s="78"/>
      <c r="CW349" s="78"/>
      <c r="CX349" s="78"/>
      <c r="CY349" s="78"/>
      <c r="CZ349" s="78"/>
      <c r="DA349" s="78"/>
      <c r="DB349" s="78"/>
      <c r="DC349" s="78"/>
      <c r="DD349" s="78"/>
      <c r="DE349" s="78"/>
      <c r="DF349" s="78"/>
      <c r="DG349" s="78"/>
      <c r="DH349" s="78"/>
      <c r="DI349" s="78"/>
      <c r="DJ349" s="78"/>
      <c r="DK349" s="78"/>
      <c r="DL349" s="78"/>
      <c r="DM349" s="78"/>
      <c r="DN349" s="78"/>
      <c r="DO349" s="78"/>
      <c r="DP349" s="78"/>
      <c r="DQ349" s="78"/>
      <c r="DR349" s="78"/>
      <c r="DS349" s="78"/>
      <c r="DT349" s="78"/>
      <c r="DU349" s="78"/>
      <c r="DV349" s="78"/>
      <c r="DW349" s="78"/>
      <c r="DX349" s="78"/>
      <c r="DY349" s="78"/>
      <c r="DZ349" s="78"/>
      <c r="EA349" s="78"/>
      <c r="EB349" s="78"/>
      <c r="EC349" s="78"/>
      <c r="ED349" s="78"/>
      <c r="EE349" s="78"/>
      <c r="EF349" s="78"/>
      <c r="EG349" s="78"/>
      <c r="EH349" s="78"/>
      <c r="EI349" s="78"/>
      <c r="EJ349" s="78"/>
    </row>
    <row r="350" spans="1:140" x14ac:dyDescent="0.25">
      <c r="A350" s="87"/>
      <c r="B350" s="87">
        <v>347</v>
      </c>
      <c r="C350" s="88" t="s">
        <v>420</v>
      </c>
      <c r="D350" s="88" t="s">
        <v>706</v>
      </c>
      <c r="E350" s="73">
        <v>0</v>
      </c>
      <c r="F350" s="73">
        <v>0.7</v>
      </c>
      <c r="G350" s="73">
        <v>0</v>
      </c>
      <c r="H350" s="74">
        <v>0</v>
      </c>
      <c r="I350" s="74">
        <v>0</v>
      </c>
      <c r="J350" s="74">
        <v>0</v>
      </c>
      <c r="K350" s="75">
        <v>0</v>
      </c>
      <c r="L350" s="74">
        <f t="shared" si="296"/>
        <v>0</v>
      </c>
      <c r="M350" s="74">
        <f t="shared" si="297"/>
        <v>0</v>
      </c>
      <c r="N350" s="74">
        <v>0</v>
      </c>
      <c r="O350" s="74">
        <v>0</v>
      </c>
      <c r="P350" s="74">
        <v>0</v>
      </c>
      <c r="Q350" s="74">
        <v>0</v>
      </c>
      <c r="R350" s="74">
        <v>0</v>
      </c>
      <c r="S350" s="74">
        <v>0</v>
      </c>
      <c r="T350" s="74">
        <v>0</v>
      </c>
      <c r="U350" s="74">
        <v>0</v>
      </c>
      <c r="V350" s="74">
        <v>0</v>
      </c>
      <c r="W350" s="74">
        <v>7.1</v>
      </c>
      <c r="X350" s="74">
        <v>0</v>
      </c>
      <c r="Y350" s="74">
        <v>0</v>
      </c>
      <c r="Z350" s="74">
        <v>0</v>
      </c>
      <c r="AA350" s="74">
        <v>0</v>
      </c>
      <c r="AB350" s="74">
        <v>0</v>
      </c>
      <c r="AC350" s="74">
        <v>0</v>
      </c>
      <c r="AD350" s="74">
        <v>0</v>
      </c>
      <c r="AE350" s="75">
        <v>0</v>
      </c>
      <c r="AF350" s="74">
        <f t="shared" si="261"/>
        <v>0</v>
      </c>
      <c r="AG350" s="74">
        <f t="shared" si="298"/>
        <v>0</v>
      </c>
      <c r="AH350" s="74">
        <f t="shared" si="299"/>
        <v>0</v>
      </c>
      <c r="AI350" s="75">
        <v>0</v>
      </c>
      <c r="AJ350" s="74">
        <f t="shared" si="300"/>
        <v>0</v>
      </c>
      <c r="AK350" s="74">
        <f t="shared" si="301"/>
        <v>0</v>
      </c>
      <c r="AL350" s="74">
        <f t="shared" si="302"/>
        <v>0</v>
      </c>
      <c r="AM350" s="75">
        <v>0</v>
      </c>
      <c r="AN350" s="74">
        <f t="shared" si="262"/>
        <v>0</v>
      </c>
      <c r="AO350" s="74">
        <f t="shared" si="263"/>
        <v>0</v>
      </c>
      <c r="AP350" s="74">
        <f t="shared" si="264"/>
        <v>0</v>
      </c>
      <c r="AQ350" s="75">
        <v>0</v>
      </c>
      <c r="AR350" s="74">
        <f t="shared" si="265"/>
        <v>0</v>
      </c>
      <c r="AS350" s="74">
        <f t="shared" si="266"/>
        <v>0</v>
      </c>
      <c r="AT350" s="74">
        <f t="shared" si="267"/>
        <v>0</v>
      </c>
      <c r="AU350" s="74">
        <v>0</v>
      </c>
      <c r="AV350" s="74">
        <v>0</v>
      </c>
      <c r="AW350" s="74">
        <v>0</v>
      </c>
      <c r="AX350" s="75">
        <v>0</v>
      </c>
      <c r="AY350" s="74">
        <f t="shared" si="268"/>
        <v>0</v>
      </c>
      <c r="AZ350" s="74">
        <f t="shared" si="269"/>
        <v>0</v>
      </c>
      <c r="BA350" s="74">
        <f t="shared" si="270"/>
        <v>0</v>
      </c>
      <c r="BB350" s="74">
        <v>0</v>
      </c>
      <c r="BC350" s="74">
        <f t="shared" si="287"/>
        <v>0</v>
      </c>
      <c r="BD350" s="74">
        <f t="shared" si="288"/>
        <v>0</v>
      </c>
      <c r="BE350" s="74">
        <f t="shared" si="289"/>
        <v>0</v>
      </c>
      <c r="BF350" s="75">
        <v>0.13</v>
      </c>
      <c r="BG350" s="74">
        <f t="shared" si="303"/>
        <v>0</v>
      </c>
      <c r="BH350" s="74">
        <f t="shared" si="304"/>
        <v>7.1500000000000008E-2</v>
      </c>
      <c r="BI350" s="74">
        <f t="shared" si="305"/>
        <v>5.8500000000000003E-2</v>
      </c>
      <c r="BJ350" s="75">
        <v>0</v>
      </c>
      <c r="BK350" s="74">
        <f t="shared" si="271"/>
        <v>0</v>
      </c>
      <c r="BL350" s="74">
        <f t="shared" si="272"/>
        <v>0</v>
      </c>
      <c r="BM350" s="74">
        <f t="shared" si="273"/>
        <v>0</v>
      </c>
      <c r="BN350" s="74">
        <f t="shared" si="278"/>
        <v>0</v>
      </c>
      <c r="BO350" s="74">
        <f t="shared" si="279"/>
        <v>7.1715</v>
      </c>
      <c r="BP350" s="74">
        <f t="shared" si="280"/>
        <v>0.75849999999999995</v>
      </c>
      <c r="BQ350" s="74">
        <f t="shared" si="281"/>
        <v>7.93</v>
      </c>
      <c r="BS350" s="74">
        <f t="shared" si="282"/>
        <v>7.93</v>
      </c>
      <c r="BT350" s="74">
        <f t="shared" si="283"/>
        <v>0</v>
      </c>
      <c r="BU350" s="74"/>
      <c r="BV350" s="77">
        <f t="shared" si="284"/>
        <v>0</v>
      </c>
      <c r="BW350" s="77">
        <f t="shared" si="285"/>
        <v>0.90435056746532161</v>
      </c>
      <c r="BX350" s="77">
        <f t="shared" si="286"/>
        <v>9.5649432534678433E-2</v>
      </c>
      <c r="BY350" s="78"/>
      <c r="BZ350" s="78"/>
      <c r="CA350" s="78"/>
      <c r="CB350" s="78"/>
      <c r="CC350" s="78"/>
      <c r="CD350" s="78"/>
      <c r="CE350" s="78"/>
      <c r="CF350" s="78"/>
      <c r="CG350" s="78"/>
      <c r="CH350" s="78"/>
      <c r="CI350" s="78"/>
      <c r="CJ350" s="78"/>
      <c r="CK350" s="78"/>
      <c r="CL350" s="78"/>
      <c r="CM350" s="78"/>
      <c r="CN350" s="78"/>
      <c r="CO350" s="78"/>
      <c r="CP350" s="78"/>
      <c r="CQ350" s="78"/>
      <c r="CR350" s="78"/>
      <c r="CS350" s="78"/>
      <c r="CT350" s="78"/>
      <c r="CU350" s="78"/>
      <c r="CV350" s="78"/>
      <c r="CW350" s="78"/>
      <c r="CX350" s="78"/>
      <c r="CY350" s="78"/>
      <c r="CZ350" s="78"/>
      <c r="DA350" s="78"/>
      <c r="DB350" s="78"/>
      <c r="DC350" s="78"/>
      <c r="DD350" s="78"/>
      <c r="DE350" s="78"/>
      <c r="DF350" s="78"/>
      <c r="DG350" s="78"/>
      <c r="DH350" s="78"/>
      <c r="DI350" s="78"/>
      <c r="DJ350" s="78"/>
      <c r="DK350" s="78"/>
      <c r="DL350" s="78"/>
      <c r="DM350" s="78"/>
      <c r="DN350" s="78"/>
      <c r="DO350" s="78"/>
      <c r="DP350" s="78"/>
      <c r="DQ350" s="78"/>
      <c r="DR350" s="78"/>
      <c r="DS350" s="78"/>
      <c r="DT350" s="78"/>
      <c r="DU350" s="78"/>
      <c r="DV350" s="78"/>
      <c r="DW350" s="78"/>
      <c r="DX350" s="78"/>
      <c r="DY350" s="78"/>
      <c r="DZ350" s="78"/>
      <c r="EA350" s="78"/>
      <c r="EB350" s="78"/>
      <c r="EC350" s="78"/>
      <c r="ED350" s="78"/>
      <c r="EE350" s="78"/>
      <c r="EF350" s="78"/>
      <c r="EG350" s="78"/>
      <c r="EH350" s="78"/>
      <c r="EI350" s="78"/>
      <c r="EJ350" s="78"/>
    </row>
    <row r="351" spans="1:140" x14ac:dyDescent="0.25">
      <c r="A351" s="87"/>
      <c r="B351" s="119">
        <v>348</v>
      </c>
      <c r="C351" s="88" t="s">
        <v>388</v>
      </c>
      <c r="D351" s="88" t="s">
        <v>227</v>
      </c>
      <c r="E351" s="73">
        <v>0</v>
      </c>
      <c r="F351" s="73">
        <v>1.7</v>
      </c>
      <c r="G351" s="73">
        <v>0</v>
      </c>
      <c r="H351" s="74">
        <v>0</v>
      </c>
      <c r="I351" s="74">
        <v>0</v>
      </c>
      <c r="J351" s="74">
        <v>0</v>
      </c>
      <c r="K351" s="75">
        <v>0</v>
      </c>
      <c r="L351" s="74">
        <f t="shared" si="296"/>
        <v>0</v>
      </c>
      <c r="M351" s="74">
        <f t="shared" si="297"/>
        <v>0</v>
      </c>
      <c r="N351" s="74">
        <v>1.3</v>
      </c>
      <c r="O351" s="74">
        <v>0</v>
      </c>
      <c r="P351" s="74">
        <v>4</v>
      </c>
      <c r="Q351" s="74">
        <v>0</v>
      </c>
      <c r="R351" s="74">
        <v>16.5</v>
      </c>
      <c r="S351" s="74">
        <v>5</v>
      </c>
      <c r="T351" s="74">
        <v>0</v>
      </c>
      <c r="U351" s="74">
        <v>0</v>
      </c>
      <c r="V351" s="74">
        <v>0</v>
      </c>
      <c r="W351" s="74">
        <v>0</v>
      </c>
      <c r="X351" s="74">
        <v>4.8</v>
      </c>
      <c r="Y351" s="74">
        <v>0</v>
      </c>
      <c r="Z351" s="74">
        <v>0</v>
      </c>
      <c r="AA351" s="74">
        <v>0</v>
      </c>
      <c r="AB351" s="74">
        <v>0</v>
      </c>
      <c r="AC351" s="74">
        <v>0</v>
      </c>
      <c r="AD351" s="74">
        <v>0</v>
      </c>
      <c r="AE351" s="75">
        <v>0</v>
      </c>
      <c r="AF351" s="74">
        <f t="shared" si="261"/>
        <v>0</v>
      </c>
      <c r="AG351" s="74">
        <f t="shared" si="298"/>
        <v>0</v>
      </c>
      <c r="AH351" s="74">
        <f t="shared" si="299"/>
        <v>0</v>
      </c>
      <c r="AI351" s="75">
        <v>0</v>
      </c>
      <c r="AJ351" s="74">
        <f t="shared" si="300"/>
        <v>0</v>
      </c>
      <c r="AK351" s="74">
        <f t="shared" si="301"/>
        <v>0</v>
      </c>
      <c r="AL351" s="74">
        <f t="shared" si="302"/>
        <v>0</v>
      </c>
      <c r="AM351" s="75">
        <v>0</v>
      </c>
      <c r="AN351" s="74">
        <f t="shared" si="262"/>
        <v>0</v>
      </c>
      <c r="AO351" s="74">
        <f t="shared" si="263"/>
        <v>0</v>
      </c>
      <c r="AP351" s="74">
        <f t="shared" si="264"/>
        <v>0</v>
      </c>
      <c r="AQ351" s="75">
        <v>0</v>
      </c>
      <c r="AR351" s="74">
        <f t="shared" si="265"/>
        <v>0</v>
      </c>
      <c r="AS351" s="74">
        <f t="shared" si="266"/>
        <v>0</v>
      </c>
      <c r="AT351" s="74">
        <f t="shared" si="267"/>
        <v>0</v>
      </c>
      <c r="AU351" s="74">
        <v>0</v>
      </c>
      <c r="AV351" s="74">
        <v>0</v>
      </c>
      <c r="AW351" s="74">
        <v>0</v>
      </c>
      <c r="AX351" s="75">
        <v>0</v>
      </c>
      <c r="AY351" s="74">
        <f t="shared" si="268"/>
        <v>0</v>
      </c>
      <c r="AZ351" s="74">
        <f t="shared" si="269"/>
        <v>0</v>
      </c>
      <c r="BA351" s="74">
        <f t="shared" si="270"/>
        <v>0</v>
      </c>
      <c r="BB351" s="74">
        <v>0</v>
      </c>
      <c r="BC351" s="74">
        <f t="shared" si="287"/>
        <v>0</v>
      </c>
      <c r="BD351" s="74">
        <f t="shared" si="288"/>
        <v>0</v>
      </c>
      <c r="BE351" s="74">
        <f t="shared" si="289"/>
        <v>0</v>
      </c>
      <c r="BF351" s="75">
        <v>0.78</v>
      </c>
      <c r="BG351" s="74">
        <f t="shared" si="303"/>
        <v>0</v>
      </c>
      <c r="BH351" s="74">
        <f t="shared" si="304"/>
        <v>0.42900000000000005</v>
      </c>
      <c r="BI351" s="74">
        <f t="shared" si="305"/>
        <v>0.35100000000000003</v>
      </c>
      <c r="BJ351" s="75">
        <v>0</v>
      </c>
      <c r="BK351" s="74">
        <f t="shared" si="271"/>
        <v>0</v>
      </c>
      <c r="BL351" s="74">
        <f t="shared" si="272"/>
        <v>0</v>
      </c>
      <c r="BM351" s="74">
        <f t="shared" si="273"/>
        <v>0</v>
      </c>
      <c r="BN351" s="74">
        <f t="shared" si="278"/>
        <v>0</v>
      </c>
      <c r="BO351" s="74">
        <f t="shared" si="279"/>
        <v>30.728999999999999</v>
      </c>
      <c r="BP351" s="74">
        <f t="shared" si="280"/>
        <v>3.351</v>
      </c>
      <c r="BQ351" s="74">
        <f t="shared" si="281"/>
        <v>34.08</v>
      </c>
      <c r="BS351" s="74">
        <f t="shared" si="282"/>
        <v>34.080000000000005</v>
      </c>
      <c r="BT351" s="74">
        <f t="shared" si="283"/>
        <v>0</v>
      </c>
      <c r="BU351" s="74"/>
      <c r="BV351" s="77">
        <f t="shared" si="284"/>
        <v>0</v>
      </c>
      <c r="BW351" s="77">
        <f t="shared" si="285"/>
        <v>0.90167253521126767</v>
      </c>
      <c r="BX351" s="77">
        <f t="shared" si="286"/>
        <v>9.8327464788732402E-2</v>
      </c>
      <c r="BY351" s="78"/>
      <c r="BZ351" s="78"/>
      <c r="CA351" s="78"/>
      <c r="CB351" s="78"/>
      <c r="CC351" s="78"/>
      <c r="CD351" s="78"/>
      <c r="CE351" s="78"/>
      <c r="CF351" s="78"/>
      <c r="CG351" s="78"/>
      <c r="CH351" s="78"/>
      <c r="CI351" s="78"/>
      <c r="CJ351" s="78"/>
      <c r="CK351" s="78"/>
      <c r="CL351" s="78"/>
      <c r="CM351" s="78"/>
      <c r="CN351" s="78"/>
      <c r="CO351" s="78"/>
      <c r="CP351" s="78"/>
      <c r="CQ351" s="78"/>
      <c r="CR351" s="78"/>
      <c r="CS351" s="78"/>
      <c r="CT351" s="78"/>
      <c r="CU351" s="78"/>
      <c r="CV351" s="78"/>
      <c r="CW351" s="78"/>
      <c r="CX351" s="78"/>
      <c r="CY351" s="78"/>
      <c r="CZ351" s="78"/>
      <c r="DA351" s="78"/>
      <c r="DB351" s="78"/>
      <c r="DC351" s="78"/>
      <c r="DD351" s="78"/>
      <c r="DE351" s="78"/>
      <c r="DF351" s="78"/>
      <c r="DG351" s="78"/>
      <c r="DH351" s="78"/>
      <c r="DI351" s="78"/>
      <c r="DJ351" s="78"/>
      <c r="DK351" s="78"/>
      <c r="DL351" s="78"/>
      <c r="DM351" s="78"/>
      <c r="DN351" s="78"/>
      <c r="DO351" s="78"/>
      <c r="DP351" s="78"/>
      <c r="DQ351" s="78"/>
      <c r="DR351" s="78"/>
      <c r="DS351" s="78"/>
      <c r="DT351" s="78"/>
      <c r="DU351" s="78"/>
      <c r="DV351" s="78"/>
      <c r="DW351" s="78"/>
      <c r="DX351" s="78"/>
      <c r="DY351" s="78"/>
      <c r="DZ351" s="78"/>
      <c r="EA351" s="78"/>
      <c r="EB351" s="78"/>
      <c r="EC351" s="78"/>
      <c r="ED351" s="78"/>
      <c r="EE351" s="78"/>
      <c r="EF351" s="78"/>
      <c r="EG351" s="78"/>
      <c r="EH351" s="78"/>
      <c r="EI351" s="78"/>
      <c r="EJ351" s="78"/>
    </row>
    <row r="352" spans="1:140" x14ac:dyDescent="0.25">
      <c r="A352" s="108" t="s">
        <v>582</v>
      </c>
      <c r="B352" s="120">
        <v>349</v>
      </c>
      <c r="C352" s="81" t="s">
        <v>438</v>
      </c>
      <c r="D352" s="81" t="s">
        <v>330</v>
      </c>
      <c r="E352" s="82">
        <v>0</v>
      </c>
      <c r="F352" s="82">
        <v>0</v>
      </c>
      <c r="G352" s="82">
        <v>0</v>
      </c>
      <c r="H352" s="83">
        <v>0</v>
      </c>
      <c r="I352" s="83">
        <v>0</v>
      </c>
      <c r="J352" s="83">
        <v>0</v>
      </c>
      <c r="K352" s="84">
        <v>0</v>
      </c>
      <c r="L352" s="83">
        <f t="shared" si="296"/>
        <v>0</v>
      </c>
      <c r="M352" s="83">
        <f t="shared" si="297"/>
        <v>0</v>
      </c>
      <c r="N352" s="83">
        <v>0</v>
      </c>
      <c r="O352" s="83">
        <v>0</v>
      </c>
      <c r="P352" s="83">
        <v>0</v>
      </c>
      <c r="Q352" s="83">
        <v>0</v>
      </c>
      <c r="R352" s="83">
        <v>0</v>
      </c>
      <c r="S352" s="83">
        <v>0</v>
      </c>
      <c r="T352" s="83">
        <v>0</v>
      </c>
      <c r="U352" s="83">
        <v>0</v>
      </c>
      <c r="V352" s="83">
        <v>0</v>
      </c>
      <c r="W352" s="83">
        <v>0</v>
      </c>
      <c r="X352" s="83">
        <v>0</v>
      </c>
      <c r="Y352" s="83">
        <v>0</v>
      </c>
      <c r="Z352" s="83">
        <v>0</v>
      </c>
      <c r="AA352" s="83">
        <v>0</v>
      </c>
      <c r="AB352" s="83">
        <v>0</v>
      </c>
      <c r="AC352" s="83">
        <v>0</v>
      </c>
      <c r="AD352" s="83">
        <v>0</v>
      </c>
      <c r="AE352" s="84">
        <v>0</v>
      </c>
      <c r="AF352" s="83">
        <f t="shared" si="261"/>
        <v>0</v>
      </c>
      <c r="AG352" s="83">
        <f t="shared" si="298"/>
        <v>0</v>
      </c>
      <c r="AH352" s="83">
        <f t="shared" si="299"/>
        <v>0</v>
      </c>
      <c r="AI352" s="84">
        <v>0</v>
      </c>
      <c r="AJ352" s="83">
        <f t="shared" si="300"/>
        <v>0</v>
      </c>
      <c r="AK352" s="83">
        <f t="shared" si="301"/>
        <v>0</v>
      </c>
      <c r="AL352" s="83">
        <f t="shared" si="302"/>
        <v>0</v>
      </c>
      <c r="AM352" s="84">
        <v>0</v>
      </c>
      <c r="AN352" s="83">
        <f t="shared" si="262"/>
        <v>0</v>
      </c>
      <c r="AO352" s="83">
        <f t="shared" si="263"/>
        <v>0</v>
      </c>
      <c r="AP352" s="83">
        <f t="shared" si="264"/>
        <v>0</v>
      </c>
      <c r="AQ352" s="84">
        <v>0</v>
      </c>
      <c r="AR352" s="83">
        <f t="shared" si="265"/>
        <v>0</v>
      </c>
      <c r="AS352" s="83">
        <f t="shared" si="266"/>
        <v>0</v>
      </c>
      <c r="AT352" s="83">
        <f t="shared" si="267"/>
        <v>0</v>
      </c>
      <c r="AU352" s="83">
        <v>0</v>
      </c>
      <c r="AV352" s="83">
        <v>0</v>
      </c>
      <c r="AW352" s="83">
        <v>0</v>
      </c>
      <c r="AX352" s="84">
        <v>0</v>
      </c>
      <c r="AY352" s="83">
        <f t="shared" si="268"/>
        <v>0</v>
      </c>
      <c r="AZ352" s="83">
        <f t="shared" si="269"/>
        <v>0</v>
      </c>
      <c r="BA352" s="83">
        <f t="shared" si="270"/>
        <v>0</v>
      </c>
      <c r="BB352" s="83">
        <v>0</v>
      </c>
      <c r="BC352" s="83">
        <f t="shared" si="287"/>
        <v>0</v>
      </c>
      <c r="BD352" s="83">
        <f t="shared" si="288"/>
        <v>0</v>
      </c>
      <c r="BE352" s="83">
        <f t="shared" si="289"/>
        <v>0</v>
      </c>
      <c r="BF352" s="84">
        <v>0</v>
      </c>
      <c r="BG352" s="83">
        <f t="shared" si="303"/>
        <v>0</v>
      </c>
      <c r="BH352" s="83">
        <f t="shared" si="304"/>
        <v>0</v>
      </c>
      <c r="BI352" s="83">
        <f t="shared" si="305"/>
        <v>0</v>
      </c>
      <c r="BJ352" s="84">
        <v>0</v>
      </c>
      <c r="BK352" s="83">
        <f t="shared" si="271"/>
        <v>0</v>
      </c>
      <c r="BL352" s="83">
        <f t="shared" si="272"/>
        <v>0</v>
      </c>
      <c r="BM352" s="83">
        <f t="shared" si="273"/>
        <v>0</v>
      </c>
      <c r="BN352" s="83">
        <f t="shared" si="278"/>
        <v>0</v>
      </c>
      <c r="BO352" s="83">
        <f t="shared" si="279"/>
        <v>0</v>
      </c>
      <c r="BP352" s="83">
        <f t="shared" si="280"/>
        <v>0</v>
      </c>
      <c r="BQ352" s="83">
        <f t="shared" si="281"/>
        <v>0</v>
      </c>
      <c r="BR352" s="85"/>
      <c r="BS352" s="83">
        <f t="shared" si="282"/>
        <v>0</v>
      </c>
      <c r="BT352" s="83">
        <f t="shared" si="283"/>
        <v>0</v>
      </c>
      <c r="BU352" s="83"/>
      <c r="BV352" s="86">
        <f t="shared" si="284"/>
        <v>0</v>
      </c>
      <c r="BW352" s="86">
        <f t="shared" si="285"/>
        <v>0</v>
      </c>
      <c r="BX352" s="86">
        <f t="shared" si="286"/>
        <v>0</v>
      </c>
      <c r="BY352" s="78"/>
      <c r="BZ352" s="78"/>
      <c r="CA352" s="78"/>
      <c r="CB352" s="78"/>
      <c r="CC352" s="78"/>
      <c r="CD352" s="78"/>
      <c r="CE352" s="78"/>
      <c r="CF352" s="78"/>
      <c r="CG352" s="78"/>
      <c r="CH352" s="78"/>
      <c r="CI352" s="78"/>
      <c r="CJ352" s="78"/>
      <c r="CK352" s="78"/>
      <c r="CL352" s="78"/>
      <c r="CM352" s="78"/>
      <c r="CN352" s="78"/>
      <c r="CO352" s="78"/>
      <c r="CP352" s="78"/>
      <c r="CQ352" s="78"/>
      <c r="CR352" s="78"/>
      <c r="CS352" s="78"/>
      <c r="CT352" s="78"/>
      <c r="CU352" s="78"/>
      <c r="CV352" s="78"/>
      <c r="CW352" s="78"/>
      <c r="CX352" s="78"/>
      <c r="CY352" s="78"/>
      <c r="CZ352" s="78"/>
      <c r="DA352" s="78"/>
      <c r="DB352" s="78"/>
      <c r="DC352" s="78"/>
      <c r="DD352" s="78"/>
      <c r="DE352" s="78"/>
      <c r="DF352" s="78"/>
      <c r="DG352" s="78"/>
      <c r="DH352" s="78"/>
      <c r="DI352" s="78"/>
      <c r="DJ352" s="78"/>
      <c r="DK352" s="78"/>
      <c r="DL352" s="78"/>
      <c r="DM352" s="78"/>
      <c r="DN352" s="78"/>
      <c r="DO352" s="78"/>
      <c r="DP352" s="78"/>
      <c r="DQ352" s="78"/>
      <c r="DR352" s="78"/>
      <c r="DS352" s="78"/>
      <c r="DT352" s="78"/>
      <c r="DU352" s="78"/>
      <c r="DV352" s="78"/>
      <c r="DW352" s="78"/>
      <c r="DX352" s="78"/>
      <c r="DY352" s="78"/>
      <c r="DZ352" s="78"/>
      <c r="EA352" s="78"/>
      <c r="EB352" s="78"/>
      <c r="EC352" s="78"/>
      <c r="ED352" s="78"/>
      <c r="EE352" s="78"/>
      <c r="EF352" s="78"/>
      <c r="EG352" s="78"/>
      <c r="EH352" s="78"/>
      <c r="EI352" s="78"/>
      <c r="EJ352" s="78"/>
    </row>
    <row r="353" spans="1:140" x14ac:dyDescent="0.25">
      <c r="A353" s="108" t="s">
        <v>582</v>
      </c>
      <c r="B353" s="120">
        <v>350</v>
      </c>
      <c r="C353" s="81" t="s">
        <v>438</v>
      </c>
      <c r="D353" s="81" t="s">
        <v>201</v>
      </c>
      <c r="E353" s="82">
        <v>0</v>
      </c>
      <c r="F353" s="82">
        <v>0</v>
      </c>
      <c r="G353" s="82">
        <v>0</v>
      </c>
      <c r="H353" s="83">
        <v>0</v>
      </c>
      <c r="I353" s="83">
        <v>0</v>
      </c>
      <c r="J353" s="83">
        <v>0</v>
      </c>
      <c r="K353" s="84">
        <v>0</v>
      </c>
      <c r="L353" s="83">
        <f t="shared" si="296"/>
        <v>0</v>
      </c>
      <c r="M353" s="83">
        <f t="shared" si="297"/>
        <v>0</v>
      </c>
      <c r="N353" s="83">
        <v>0</v>
      </c>
      <c r="O353" s="83">
        <v>0</v>
      </c>
      <c r="P353" s="83">
        <v>0</v>
      </c>
      <c r="Q353" s="83">
        <v>0</v>
      </c>
      <c r="R353" s="83">
        <v>0</v>
      </c>
      <c r="S353" s="83">
        <v>0</v>
      </c>
      <c r="T353" s="83">
        <v>0</v>
      </c>
      <c r="U353" s="83">
        <v>0</v>
      </c>
      <c r="V353" s="83">
        <v>0</v>
      </c>
      <c r="W353" s="83">
        <v>0</v>
      </c>
      <c r="X353" s="83">
        <v>0</v>
      </c>
      <c r="Y353" s="83">
        <v>0</v>
      </c>
      <c r="Z353" s="83">
        <v>0</v>
      </c>
      <c r="AA353" s="83">
        <v>0</v>
      </c>
      <c r="AB353" s="83">
        <v>0</v>
      </c>
      <c r="AC353" s="83">
        <v>0</v>
      </c>
      <c r="AD353" s="83">
        <v>0</v>
      </c>
      <c r="AE353" s="84">
        <v>0</v>
      </c>
      <c r="AF353" s="83">
        <f t="shared" si="261"/>
        <v>0</v>
      </c>
      <c r="AG353" s="83">
        <f t="shared" si="298"/>
        <v>0</v>
      </c>
      <c r="AH353" s="83">
        <f t="shared" si="299"/>
        <v>0</v>
      </c>
      <c r="AI353" s="84">
        <v>0</v>
      </c>
      <c r="AJ353" s="83">
        <f t="shared" si="300"/>
        <v>0</v>
      </c>
      <c r="AK353" s="83">
        <f t="shared" si="301"/>
        <v>0</v>
      </c>
      <c r="AL353" s="83">
        <f t="shared" si="302"/>
        <v>0</v>
      </c>
      <c r="AM353" s="84">
        <v>0</v>
      </c>
      <c r="AN353" s="83">
        <f t="shared" si="262"/>
        <v>0</v>
      </c>
      <c r="AO353" s="83">
        <f t="shared" si="263"/>
        <v>0</v>
      </c>
      <c r="AP353" s="83">
        <f t="shared" si="264"/>
        <v>0</v>
      </c>
      <c r="AQ353" s="84">
        <v>0</v>
      </c>
      <c r="AR353" s="83">
        <f t="shared" si="265"/>
        <v>0</v>
      </c>
      <c r="AS353" s="83">
        <f t="shared" si="266"/>
        <v>0</v>
      </c>
      <c r="AT353" s="83">
        <f t="shared" si="267"/>
        <v>0</v>
      </c>
      <c r="AU353" s="83">
        <v>0</v>
      </c>
      <c r="AV353" s="83">
        <v>0</v>
      </c>
      <c r="AW353" s="83">
        <v>0</v>
      </c>
      <c r="AX353" s="84">
        <v>0</v>
      </c>
      <c r="AY353" s="83">
        <f t="shared" si="268"/>
        <v>0</v>
      </c>
      <c r="AZ353" s="83">
        <f t="shared" si="269"/>
        <v>0</v>
      </c>
      <c r="BA353" s="83">
        <f t="shared" si="270"/>
        <v>0</v>
      </c>
      <c r="BB353" s="83">
        <v>0</v>
      </c>
      <c r="BC353" s="83">
        <f t="shared" si="287"/>
        <v>0</v>
      </c>
      <c r="BD353" s="83">
        <f t="shared" si="288"/>
        <v>0</v>
      </c>
      <c r="BE353" s="83">
        <f t="shared" si="289"/>
        <v>0</v>
      </c>
      <c r="BF353" s="84">
        <v>0</v>
      </c>
      <c r="BG353" s="83">
        <f t="shared" si="303"/>
        <v>0</v>
      </c>
      <c r="BH353" s="83">
        <f t="shared" si="304"/>
        <v>0</v>
      </c>
      <c r="BI353" s="83">
        <f t="shared" si="305"/>
        <v>0</v>
      </c>
      <c r="BJ353" s="84">
        <v>0</v>
      </c>
      <c r="BK353" s="83">
        <f t="shared" si="271"/>
        <v>0</v>
      </c>
      <c r="BL353" s="83">
        <f t="shared" si="272"/>
        <v>0</v>
      </c>
      <c r="BM353" s="83">
        <f t="shared" si="273"/>
        <v>0</v>
      </c>
      <c r="BN353" s="83">
        <f t="shared" si="278"/>
        <v>0</v>
      </c>
      <c r="BO353" s="83">
        <f t="shared" si="279"/>
        <v>0</v>
      </c>
      <c r="BP353" s="83">
        <f t="shared" si="280"/>
        <v>0</v>
      </c>
      <c r="BQ353" s="83">
        <f t="shared" si="281"/>
        <v>0</v>
      </c>
      <c r="BR353" s="85"/>
      <c r="BS353" s="83">
        <f t="shared" si="282"/>
        <v>0</v>
      </c>
      <c r="BT353" s="83">
        <f t="shared" si="283"/>
        <v>0</v>
      </c>
      <c r="BU353" s="83"/>
      <c r="BV353" s="86">
        <f t="shared" si="284"/>
        <v>0</v>
      </c>
      <c r="BW353" s="86">
        <f t="shared" si="285"/>
        <v>0</v>
      </c>
      <c r="BX353" s="86">
        <f t="shared" si="286"/>
        <v>0</v>
      </c>
      <c r="BY353" s="78"/>
      <c r="BZ353" s="78"/>
      <c r="CA353" s="78"/>
      <c r="CB353" s="78"/>
      <c r="CC353" s="78"/>
      <c r="CD353" s="78"/>
      <c r="CE353" s="78"/>
      <c r="CF353" s="78"/>
      <c r="CG353" s="78"/>
      <c r="CH353" s="78"/>
      <c r="CI353" s="78"/>
      <c r="CJ353" s="78"/>
      <c r="CK353" s="78"/>
      <c r="CL353" s="78"/>
      <c r="CM353" s="78"/>
      <c r="CN353" s="78"/>
      <c r="CO353" s="78"/>
      <c r="CP353" s="78"/>
      <c r="CQ353" s="78"/>
      <c r="CR353" s="78"/>
      <c r="CS353" s="78"/>
      <c r="CT353" s="78"/>
      <c r="CU353" s="78"/>
      <c r="CV353" s="78"/>
      <c r="CW353" s="78"/>
      <c r="CX353" s="78"/>
      <c r="CY353" s="78"/>
      <c r="CZ353" s="78"/>
      <c r="DA353" s="78"/>
      <c r="DB353" s="78"/>
      <c r="DC353" s="78"/>
      <c r="DD353" s="78"/>
      <c r="DE353" s="78"/>
      <c r="DF353" s="78"/>
      <c r="DG353" s="78"/>
      <c r="DH353" s="78"/>
      <c r="DI353" s="78"/>
      <c r="DJ353" s="78"/>
      <c r="DK353" s="78"/>
      <c r="DL353" s="78"/>
      <c r="DM353" s="78"/>
      <c r="DN353" s="78"/>
      <c r="DO353" s="78"/>
      <c r="DP353" s="78"/>
      <c r="DQ353" s="78"/>
      <c r="DR353" s="78"/>
      <c r="DS353" s="78"/>
      <c r="DT353" s="78"/>
      <c r="DU353" s="78"/>
      <c r="DV353" s="78"/>
      <c r="DW353" s="78"/>
      <c r="DX353" s="78"/>
      <c r="DY353" s="78"/>
      <c r="DZ353" s="78"/>
      <c r="EA353" s="78"/>
      <c r="EB353" s="78"/>
      <c r="EC353" s="78"/>
      <c r="ED353" s="78"/>
      <c r="EE353" s="78"/>
      <c r="EF353" s="78"/>
      <c r="EG353" s="78"/>
      <c r="EH353" s="78"/>
      <c r="EI353" s="78"/>
      <c r="EJ353" s="78"/>
    </row>
    <row r="354" spans="1:140" x14ac:dyDescent="0.25">
      <c r="A354" s="87"/>
      <c r="B354" s="119">
        <v>351</v>
      </c>
      <c r="C354" s="88" t="s">
        <v>589</v>
      </c>
      <c r="D354" s="88" t="s">
        <v>228</v>
      </c>
      <c r="E354" s="73">
        <v>0</v>
      </c>
      <c r="F354" s="73">
        <v>0.79</v>
      </c>
      <c r="G354" s="73">
        <v>0</v>
      </c>
      <c r="H354" s="74">
        <v>0</v>
      </c>
      <c r="I354" s="74">
        <v>0</v>
      </c>
      <c r="J354" s="74">
        <v>0</v>
      </c>
      <c r="K354" s="75">
        <v>0</v>
      </c>
      <c r="L354" s="74">
        <f t="shared" si="296"/>
        <v>0</v>
      </c>
      <c r="M354" s="74">
        <f t="shared" si="297"/>
        <v>0</v>
      </c>
      <c r="N354" s="74">
        <v>0</v>
      </c>
      <c r="O354" s="74">
        <v>0</v>
      </c>
      <c r="P354" s="74">
        <v>0</v>
      </c>
      <c r="Q354" s="74">
        <v>0</v>
      </c>
      <c r="R354" s="74">
        <v>0</v>
      </c>
      <c r="S354" s="74">
        <v>24</v>
      </c>
      <c r="T354" s="74">
        <v>0</v>
      </c>
      <c r="U354" s="74">
        <v>0</v>
      </c>
      <c r="V354" s="74">
        <v>0</v>
      </c>
      <c r="W354" s="74">
        <v>0</v>
      </c>
      <c r="X354" s="74">
        <v>0</v>
      </c>
      <c r="Y354" s="74">
        <v>0</v>
      </c>
      <c r="Z354" s="74">
        <v>0</v>
      </c>
      <c r="AA354" s="74">
        <v>0</v>
      </c>
      <c r="AB354" s="74">
        <v>0</v>
      </c>
      <c r="AC354" s="74">
        <v>0</v>
      </c>
      <c r="AD354" s="74">
        <v>0</v>
      </c>
      <c r="AE354" s="75">
        <v>0</v>
      </c>
      <c r="AF354" s="74">
        <f t="shared" si="261"/>
        <v>0</v>
      </c>
      <c r="AG354" s="74">
        <f t="shared" si="298"/>
        <v>0</v>
      </c>
      <c r="AH354" s="74">
        <f t="shared" si="299"/>
        <v>0</v>
      </c>
      <c r="AI354" s="75">
        <v>0</v>
      </c>
      <c r="AJ354" s="74">
        <f t="shared" si="300"/>
        <v>0</v>
      </c>
      <c r="AK354" s="74">
        <f t="shared" si="301"/>
        <v>0</v>
      </c>
      <c r="AL354" s="74">
        <f t="shared" si="302"/>
        <v>0</v>
      </c>
      <c r="AM354" s="75">
        <v>0</v>
      </c>
      <c r="AN354" s="74">
        <f t="shared" si="262"/>
        <v>0</v>
      </c>
      <c r="AO354" s="74">
        <f t="shared" si="263"/>
        <v>0</v>
      </c>
      <c r="AP354" s="74">
        <f t="shared" si="264"/>
        <v>0</v>
      </c>
      <c r="AQ354" s="75">
        <v>0</v>
      </c>
      <c r="AR354" s="74">
        <f t="shared" si="265"/>
        <v>0</v>
      </c>
      <c r="AS354" s="74">
        <f t="shared" si="266"/>
        <v>0</v>
      </c>
      <c r="AT354" s="74">
        <f t="shared" si="267"/>
        <v>0</v>
      </c>
      <c r="AU354" s="74">
        <v>0</v>
      </c>
      <c r="AV354" s="74">
        <v>0</v>
      </c>
      <c r="AW354" s="74">
        <v>0</v>
      </c>
      <c r="AX354" s="75">
        <v>0</v>
      </c>
      <c r="AY354" s="74">
        <f t="shared" si="268"/>
        <v>0</v>
      </c>
      <c r="AZ354" s="74">
        <f t="shared" si="269"/>
        <v>0</v>
      </c>
      <c r="BA354" s="74">
        <f t="shared" si="270"/>
        <v>0</v>
      </c>
      <c r="BB354" s="74">
        <v>0</v>
      </c>
      <c r="BC354" s="74">
        <f t="shared" si="287"/>
        <v>0</v>
      </c>
      <c r="BD354" s="74">
        <f t="shared" si="288"/>
        <v>0</v>
      </c>
      <c r="BE354" s="74">
        <f t="shared" si="289"/>
        <v>0</v>
      </c>
      <c r="BF354" s="75">
        <v>0.39</v>
      </c>
      <c r="BG354" s="74">
        <f t="shared" si="303"/>
        <v>0</v>
      </c>
      <c r="BH354" s="74">
        <f t="shared" si="304"/>
        <v>0.21450000000000002</v>
      </c>
      <c r="BI354" s="74">
        <f t="shared" si="305"/>
        <v>0.17550000000000002</v>
      </c>
      <c r="BJ354" s="75">
        <v>0</v>
      </c>
      <c r="BK354" s="74">
        <f t="shared" si="271"/>
        <v>0</v>
      </c>
      <c r="BL354" s="74">
        <f t="shared" si="272"/>
        <v>0</v>
      </c>
      <c r="BM354" s="74">
        <f t="shared" si="273"/>
        <v>0</v>
      </c>
      <c r="BN354" s="74">
        <f t="shared" si="278"/>
        <v>0</v>
      </c>
      <c r="BO354" s="74">
        <f t="shared" si="279"/>
        <v>24.214500000000001</v>
      </c>
      <c r="BP354" s="74">
        <f t="shared" si="280"/>
        <v>0.96550000000000002</v>
      </c>
      <c r="BQ354" s="74">
        <f t="shared" si="281"/>
        <v>25.18</v>
      </c>
      <c r="BS354" s="74">
        <f t="shared" si="282"/>
        <v>25.18</v>
      </c>
      <c r="BT354" s="74">
        <f t="shared" si="283"/>
        <v>0</v>
      </c>
      <c r="BU354" s="74"/>
      <c r="BV354" s="77">
        <f t="shared" si="284"/>
        <v>0</v>
      </c>
      <c r="BW354" s="77">
        <f t="shared" si="285"/>
        <v>0.96165607625099292</v>
      </c>
      <c r="BX354" s="77">
        <f t="shared" si="286"/>
        <v>3.834392374900715E-2</v>
      </c>
      <c r="BY354" s="78"/>
      <c r="BZ354" s="78"/>
      <c r="CA354" s="78"/>
      <c r="CB354" s="78"/>
      <c r="CC354" s="78"/>
      <c r="CD354" s="78"/>
      <c r="CE354" s="78"/>
      <c r="CF354" s="78"/>
      <c r="CG354" s="78"/>
      <c r="CH354" s="78"/>
      <c r="CI354" s="78"/>
      <c r="CJ354" s="78"/>
      <c r="CK354" s="78"/>
      <c r="CL354" s="78"/>
      <c r="CM354" s="78"/>
      <c r="CN354" s="78"/>
      <c r="CO354" s="78"/>
      <c r="CP354" s="78"/>
      <c r="CQ354" s="78"/>
      <c r="CR354" s="78"/>
      <c r="CS354" s="78"/>
      <c r="CT354" s="78"/>
      <c r="CU354" s="78"/>
      <c r="CV354" s="78"/>
      <c r="CW354" s="78"/>
      <c r="CX354" s="78"/>
      <c r="CY354" s="78"/>
      <c r="CZ354" s="78"/>
      <c r="DA354" s="78"/>
      <c r="DB354" s="78"/>
      <c r="DC354" s="78"/>
      <c r="DD354" s="78"/>
      <c r="DE354" s="78"/>
      <c r="DF354" s="78"/>
      <c r="DG354" s="78"/>
      <c r="DH354" s="78"/>
      <c r="DI354" s="78"/>
      <c r="DJ354" s="78"/>
      <c r="DK354" s="78"/>
      <c r="DL354" s="78"/>
      <c r="DM354" s="78"/>
      <c r="DN354" s="78"/>
      <c r="DO354" s="78"/>
      <c r="DP354" s="78"/>
      <c r="DQ354" s="78"/>
      <c r="DR354" s="78"/>
      <c r="DS354" s="78"/>
      <c r="DT354" s="78"/>
      <c r="DU354" s="78"/>
      <c r="DV354" s="78"/>
      <c r="DW354" s="78"/>
      <c r="DX354" s="78"/>
      <c r="DY354" s="78"/>
      <c r="DZ354" s="78"/>
      <c r="EA354" s="78"/>
      <c r="EB354" s="78"/>
      <c r="EC354" s="78"/>
      <c r="ED354" s="78"/>
      <c r="EE354" s="78"/>
      <c r="EF354" s="78"/>
      <c r="EG354" s="78"/>
      <c r="EH354" s="78"/>
      <c r="EI354" s="78"/>
      <c r="EJ354" s="78"/>
    </row>
    <row r="355" spans="1:140" x14ac:dyDescent="0.25">
      <c r="A355" s="87"/>
      <c r="B355" s="119">
        <v>352</v>
      </c>
      <c r="C355" s="88" t="s">
        <v>379</v>
      </c>
      <c r="D355" s="88" t="s">
        <v>229</v>
      </c>
      <c r="E355" s="73">
        <v>0</v>
      </c>
      <c r="F355" s="73">
        <v>0.12</v>
      </c>
      <c r="G355" s="73">
        <v>0</v>
      </c>
      <c r="H355" s="74">
        <v>0</v>
      </c>
      <c r="I355" s="74">
        <v>0</v>
      </c>
      <c r="J355" s="74">
        <v>0</v>
      </c>
      <c r="K355" s="75">
        <v>0</v>
      </c>
      <c r="L355" s="74">
        <f t="shared" si="296"/>
        <v>0</v>
      </c>
      <c r="M355" s="74">
        <f t="shared" si="297"/>
        <v>0</v>
      </c>
      <c r="N355" s="74">
        <v>0</v>
      </c>
      <c r="O355" s="74">
        <v>0</v>
      </c>
      <c r="P355" s="74">
        <v>0</v>
      </c>
      <c r="Q355" s="74">
        <v>0</v>
      </c>
      <c r="R355" s="74">
        <v>0</v>
      </c>
      <c r="S355" s="74">
        <v>0</v>
      </c>
      <c r="T355" s="74">
        <v>0</v>
      </c>
      <c r="U355" s="74">
        <v>0</v>
      </c>
      <c r="V355" s="74">
        <v>0</v>
      </c>
      <c r="W355" s="74">
        <v>3.57</v>
      </c>
      <c r="X355" s="74">
        <v>0</v>
      </c>
      <c r="Y355" s="74">
        <v>0</v>
      </c>
      <c r="Z355" s="74">
        <v>0</v>
      </c>
      <c r="AA355" s="74">
        <v>0</v>
      </c>
      <c r="AB355" s="74">
        <v>0</v>
      </c>
      <c r="AC355" s="74">
        <v>0</v>
      </c>
      <c r="AD355" s="74">
        <v>0</v>
      </c>
      <c r="AE355" s="75">
        <v>0</v>
      </c>
      <c r="AF355" s="74">
        <f t="shared" si="261"/>
        <v>0</v>
      </c>
      <c r="AG355" s="74">
        <f t="shared" si="298"/>
        <v>0</v>
      </c>
      <c r="AH355" s="74">
        <f t="shared" si="299"/>
        <v>0</v>
      </c>
      <c r="AI355" s="75">
        <v>0</v>
      </c>
      <c r="AJ355" s="74">
        <f t="shared" si="300"/>
        <v>0</v>
      </c>
      <c r="AK355" s="74">
        <f t="shared" si="301"/>
        <v>0</v>
      </c>
      <c r="AL355" s="74">
        <f t="shared" si="302"/>
        <v>0</v>
      </c>
      <c r="AM355" s="75">
        <v>0</v>
      </c>
      <c r="AN355" s="74">
        <f t="shared" si="262"/>
        <v>0</v>
      </c>
      <c r="AO355" s="74">
        <f t="shared" si="263"/>
        <v>0</v>
      </c>
      <c r="AP355" s="74">
        <f t="shared" si="264"/>
        <v>0</v>
      </c>
      <c r="AQ355" s="75">
        <v>0</v>
      </c>
      <c r="AR355" s="74">
        <f t="shared" si="265"/>
        <v>0</v>
      </c>
      <c r="AS355" s="74">
        <f t="shared" si="266"/>
        <v>0</v>
      </c>
      <c r="AT355" s="74">
        <f t="shared" si="267"/>
        <v>0</v>
      </c>
      <c r="AU355" s="74">
        <v>0</v>
      </c>
      <c r="AV355" s="74">
        <v>0</v>
      </c>
      <c r="AW355" s="74">
        <v>0</v>
      </c>
      <c r="AX355" s="75">
        <v>0</v>
      </c>
      <c r="AY355" s="74">
        <f t="shared" si="268"/>
        <v>0</v>
      </c>
      <c r="AZ355" s="74">
        <f t="shared" si="269"/>
        <v>0</v>
      </c>
      <c r="BA355" s="74">
        <f t="shared" si="270"/>
        <v>0</v>
      </c>
      <c r="BB355" s="74">
        <v>0</v>
      </c>
      <c r="BC355" s="74">
        <f t="shared" si="287"/>
        <v>0</v>
      </c>
      <c r="BD355" s="74">
        <f t="shared" si="288"/>
        <v>0</v>
      </c>
      <c r="BE355" s="74">
        <f t="shared" si="289"/>
        <v>0</v>
      </c>
      <c r="BF355" s="75">
        <v>0.06</v>
      </c>
      <c r="BG355" s="74">
        <f t="shared" si="303"/>
        <v>0</v>
      </c>
      <c r="BH355" s="74">
        <f t="shared" si="304"/>
        <v>3.3000000000000002E-2</v>
      </c>
      <c r="BI355" s="74">
        <f t="shared" si="305"/>
        <v>2.7E-2</v>
      </c>
      <c r="BJ355" s="75">
        <v>0</v>
      </c>
      <c r="BK355" s="74">
        <f t="shared" si="271"/>
        <v>0</v>
      </c>
      <c r="BL355" s="74">
        <f t="shared" si="272"/>
        <v>0</v>
      </c>
      <c r="BM355" s="74">
        <f t="shared" si="273"/>
        <v>0</v>
      </c>
      <c r="BN355" s="74">
        <f t="shared" si="278"/>
        <v>0</v>
      </c>
      <c r="BO355" s="74">
        <f t="shared" si="279"/>
        <v>3.6029999999999998</v>
      </c>
      <c r="BP355" s="74">
        <f t="shared" si="280"/>
        <v>0.14699999999999999</v>
      </c>
      <c r="BQ355" s="74">
        <f t="shared" si="281"/>
        <v>3.7499999999999996</v>
      </c>
      <c r="BS355" s="74">
        <f t="shared" si="282"/>
        <v>3.75</v>
      </c>
      <c r="BT355" s="74">
        <f t="shared" si="283"/>
        <v>0</v>
      </c>
      <c r="BU355" s="74"/>
      <c r="BV355" s="77">
        <f t="shared" si="284"/>
        <v>0</v>
      </c>
      <c r="BW355" s="77">
        <f t="shared" si="285"/>
        <v>0.9608000000000001</v>
      </c>
      <c r="BX355" s="77">
        <f t="shared" si="286"/>
        <v>3.9200000000000006E-2</v>
      </c>
      <c r="BY355" s="78"/>
      <c r="BZ355" s="78"/>
      <c r="CA355" s="78"/>
      <c r="CB355" s="78"/>
      <c r="CC355" s="78"/>
      <c r="CD355" s="78"/>
      <c r="CE355" s="78"/>
      <c r="CF355" s="78"/>
      <c r="CG355" s="78"/>
      <c r="CH355" s="78"/>
      <c r="CI355" s="78"/>
      <c r="CJ355" s="78"/>
      <c r="CK355" s="78"/>
      <c r="CL355" s="78"/>
      <c r="CM355" s="78"/>
      <c r="CN355" s="78"/>
      <c r="CO355" s="78"/>
      <c r="CP355" s="78"/>
      <c r="CQ355" s="78"/>
      <c r="CR355" s="78"/>
      <c r="CS355" s="78"/>
      <c r="CT355" s="78"/>
      <c r="CU355" s="78"/>
      <c r="CV355" s="78"/>
      <c r="CW355" s="78"/>
      <c r="CX355" s="78"/>
      <c r="CY355" s="78"/>
      <c r="CZ355" s="78"/>
      <c r="DA355" s="78"/>
      <c r="DB355" s="78"/>
      <c r="DC355" s="78"/>
      <c r="DD355" s="78"/>
      <c r="DE355" s="78"/>
      <c r="DF355" s="78"/>
      <c r="DG355" s="78"/>
      <c r="DH355" s="78"/>
      <c r="DI355" s="78"/>
      <c r="DJ355" s="78"/>
      <c r="DK355" s="78"/>
      <c r="DL355" s="78"/>
      <c r="DM355" s="78"/>
      <c r="DN355" s="78"/>
      <c r="DO355" s="78"/>
      <c r="DP355" s="78"/>
      <c r="DQ355" s="78"/>
      <c r="DR355" s="78"/>
      <c r="DS355" s="78"/>
      <c r="DT355" s="78"/>
      <c r="DU355" s="78"/>
      <c r="DV355" s="78"/>
      <c r="DW355" s="78"/>
      <c r="DX355" s="78"/>
      <c r="DY355" s="78"/>
      <c r="DZ355" s="78"/>
      <c r="EA355" s="78"/>
      <c r="EB355" s="78"/>
      <c r="EC355" s="78"/>
      <c r="ED355" s="78"/>
      <c r="EE355" s="78"/>
      <c r="EF355" s="78"/>
      <c r="EG355" s="78"/>
      <c r="EH355" s="78"/>
      <c r="EI355" s="78"/>
      <c r="EJ355" s="78"/>
    </row>
    <row r="356" spans="1:140" x14ac:dyDescent="0.25">
      <c r="A356" s="87"/>
      <c r="B356" s="119">
        <v>353</v>
      </c>
      <c r="C356" s="88" t="s">
        <v>589</v>
      </c>
      <c r="D356" s="88" t="s">
        <v>8</v>
      </c>
      <c r="E356" s="73">
        <v>0</v>
      </c>
      <c r="F356" s="73">
        <v>1.54</v>
      </c>
      <c r="G356" s="73">
        <v>0</v>
      </c>
      <c r="H356" s="74">
        <v>0</v>
      </c>
      <c r="I356" s="74">
        <v>0</v>
      </c>
      <c r="J356" s="74">
        <v>0</v>
      </c>
      <c r="K356" s="75">
        <v>0</v>
      </c>
      <c r="L356" s="74">
        <f t="shared" si="296"/>
        <v>0</v>
      </c>
      <c r="M356" s="74">
        <f t="shared" si="297"/>
        <v>0</v>
      </c>
      <c r="N356" s="74">
        <v>0</v>
      </c>
      <c r="O356" s="74">
        <v>0</v>
      </c>
      <c r="P356" s="74">
        <v>0</v>
      </c>
      <c r="Q356" s="74">
        <v>1.43</v>
      </c>
      <c r="R356" s="74">
        <v>0.16</v>
      </c>
      <c r="S356" s="74">
        <v>12.3</v>
      </c>
      <c r="T356" s="74">
        <v>0</v>
      </c>
      <c r="U356" s="74">
        <v>0</v>
      </c>
      <c r="V356" s="74">
        <v>0</v>
      </c>
      <c r="W356" s="74">
        <v>3.76</v>
      </c>
      <c r="X356" s="74">
        <v>0</v>
      </c>
      <c r="Y356" s="74">
        <v>0</v>
      </c>
      <c r="Z356" s="74">
        <v>0</v>
      </c>
      <c r="AA356" s="74">
        <v>2.77</v>
      </c>
      <c r="AB356" s="74">
        <v>0</v>
      </c>
      <c r="AC356" s="74">
        <v>0</v>
      </c>
      <c r="AD356" s="74">
        <v>0</v>
      </c>
      <c r="AE356" s="75">
        <v>0</v>
      </c>
      <c r="AF356" s="74">
        <f t="shared" si="261"/>
        <v>0</v>
      </c>
      <c r="AG356" s="74">
        <f t="shared" si="298"/>
        <v>0</v>
      </c>
      <c r="AH356" s="74">
        <f t="shared" si="299"/>
        <v>0</v>
      </c>
      <c r="AI356" s="75">
        <v>0</v>
      </c>
      <c r="AJ356" s="74">
        <f t="shared" si="300"/>
        <v>0</v>
      </c>
      <c r="AK356" s="74">
        <f t="shared" si="301"/>
        <v>0</v>
      </c>
      <c r="AL356" s="74">
        <f t="shared" si="302"/>
        <v>0</v>
      </c>
      <c r="AM356" s="75">
        <v>0</v>
      </c>
      <c r="AN356" s="74">
        <f t="shared" si="262"/>
        <v>0</v>
      </c>
      <c r="AO356" s="74">
        <f t="shared" si="263"/>
        <v>0</v>
      </c>
      <c r="AP356" s="74">
        <f t="shared" si="264"/>
        <v>0</v>
      </c>
      <c r="AQ356" s="75">
        <v>6.2</v>
      </c>
      <c r="AR356" s="74">
        <f t="shared" si="265"/>
        <v>3.1</v>
      </c>
      <c r="AS356" s="74">
        <f t="shared" si="266"/>
        <v>1.55</v>
      </c>
      <c r="AT356" s="74">
        <f t="shared" si="267"/>
        <v>1.55</v>
      </c>
      <c r="AU356" s="74">
        <v>0</v>
      </c>
      <c r="AV356" s="74">
        <v>0</v>
      </c>
      <c r="AW356" s="74">
        <v>11.270588235294118</v>
      </c>
      <c r="AX356" s="75">
        <v>0</v>
      </c>
      <c r="AY356" s="74">
        <f t="shared" si="268"/>
        <v>0</v>
      </c>
      <c r="AZ356" s="74">
        <f t="shared" si="269"/>
        <v>0</v>
      </c>
      <c r="BA356" s="74">
        <f t="shared" si="270"/>
        <v>0</v>
      </c>
      <c r="BB356" s="74">
        <v>0</v>
      </c>
      <c r="BC356" s="74">
        <f t="shared" si="287"/>
        <v>0</v>
      </c>
      <c r="BD356" s="74">
        <f t="shared" si="288"/>
        <v>0</v>
      </c>
      <c r="BE356" s="74">
        <f t="shared" si="289"/>
        <v>0</v>
      </c>
      <c r="BF356" s="75">
        <v>0.36</v>
      </c>
      <c r="BG356" s="74">
        <f t="shared" si="303"/>
        <v>0</v>
      </c>
      <c r="BH356" s="74">
        <f t="shared" si="304"/>
        <v>0.19800000000000001</v>
      </c>
      <c r="BI356" s="74">
        <f t="shared" si="305"/>
        <v>0.16200000000000001</v>
      </c>
      <c r="BJ356" s="75">
        <v>0</v>
      </c>
      <c r="BK356" s="74">
        <f t="shared" si="271"/>
        <v>0</v>
      </c>
      <c r="BL356" s="74">
        <f t="shared" si="272"/>
        <v>0</v>
      </c>
      <c r="BM356" s="74">
        <f t="shared" si="273"/>
        <v>0</v>
      </c>
      <c r="BN356" s="74">
        <f t="shared" si="278"/>
        <v>3.1</v>
      </c>
      <c r="BO356" s="74">
        <f t="shared" si="279"/>
        <v>33.438588235294119</v>
      </c>
      <c r="BP356" s="74">
        <f t="shared" si="280"/>
        <v>3.2519999999999998</v>
      </c>
      <c r="BQ356" s="74">
        <f t="shared" si="281"/>
        <v>39.790588235294123</v>
      </c>
      <c r="BS356" s="74">
        <f t="shared" si="282"/>
        <v>39.790588235294116</v>
      </c>
      <c r="BT356" s="74">
        <f t="shared" si="283"/>
        <v>0</v>
      </c>
      <c r="BU356" s="74"/>
      <c r="BV356" s="77">
        <f t="shared" si="284"/>
        <v>7.7907870616758315E-2</v>
      </c>
      <c r="BW356" s="77">
        <f t="shared" si="285"/>
        <v>0.84036425994914543</v>
      </c>
      <c r="BX356" s="77">
        <f t="shared" si="286"/>
        <v>8.1727869434096129E-2</v>
      </c>
      <c r="BY356" s="78"/>
      <c r="BZ356" s="78"/>
      <c r="CA356" s="78"/>
      <c r="CB356" s="78"/>
      <c r="CC356" s="78"/>
      <c r="CD356" s="78"/>
      <c r="CE356" s="78"/>
      <c r="CF356" s="78"/>
      <c r="CG356" s="78"/>
      <c r="CH356" s="78"/>
      <c r="CI356" s="78"/>
      <c r="CJ356" s="78"/>
      <c r="CK356" s="78"/>
      <c r="CL356" s="78"/>
      <c r="CM356" s="78"/>
      <c r="CN356" s="78"/>
      <c r="CO356" s="78"/>
      <c r="CP356" s="78"/>
      <c r="CQ356" s="78"/>
      <c r="CR356" s="78"/>
      <c r="CS356" s="78"/>
      <c r="CT356" s="78"/>
      <c r="CU356" s="78"/>
      <c r="CV356" s="78"/>
      <c r="CW356" s="78"/>
      <c r="CX356" s="78"/>
      <c r="CY356" s="78"/>
      <c r="CZ356" s="78"/>
      <c r="DA356" s="78"/>
      <c r="DB356" s="78"/>
      <c r="DC356" s="78"/>
      <c r="DD356" s="78"/>
      <c r="DE356" s="78"/>
      <c r="DF356" s="78"/>
      <c r="DG356" s="78"/>
      <c r="DH356" s="78"/>
      <c r="DI356" s="78"/>
      <c r="DJ356" s="78"/>
      <c r="DK356" s="78"/>
      <c r="DL356" s="78"/>
      <c r="DM356" s="78"/>
      <c r="DN356" s="78"/>
      <c r="DO356" s="78"/>
      <c r="DP356" s="78"/>
      <c r="DQ356" s="78"/>
      <c r="DR356" s="78"/>
      <c r="DS356" s="78"/>
      <c r="DT356" s="78"/>
      <c r="DU356" s="78"/>
      <c r="DV356" s="78"/>
      <c r="DW356" s="78"/>
      <c r="DX356" s="78"/>
      <c r="DY356" s="78"/>
      <c r="DZ356" s="78"/>
      <c r="EA356" s="78"/>
      <c r="EB356" s="78"/>
      <c r="EC356" s="78"/>
      <c r="ED356" s="78"/>
      <c r="EE356" s="78"/>
      <c r="EF356" s="78"/>
      <c r="EG356" s="78"/>
      <c r="EH356" s="78"/>
      <c r="EI356" s="78"/>
      <c r="EJ356" s="78"/>
    </row>
    <row r="357" spans="1:140" x14ac:dyDescent="0.25">
      <c r="A357" s="87"/>
      <c r="B357" s="119">
        <v>354</v>
      </c>
      <c r="C357" s="88" t="s">
        <v>674</v>
      </c>
      <c r="D357" s="88" t="s">
        <v>230</v>
      </c>
      <c r="E357" s="73">
        <v>0</v>
      </c>
      <c r="F357" s="73">
        <v>2.7</v>
      </c>
      <c r="G357" s="73">
        <v>0</v>
      </c>
      <c r="H357" s="74">
        <v>0</v>
      </c>
      <c r="I357" s="74">
        <v>0</v>
      </c>
      <c r="J357" s="74">
        <v>0</v>
      </c>
      <c r="K357" s="75">
        <v>0</v>
      </c>
      <c r="L357" s="74">
        <f t="shared" si="296"/>
        <v>0</v>
      </c>
      <c r="M357" s="74">
        <f t="shared" si="297"/>
        <v>0</v>
      </c>
      <c r="N357" s="74">
        <v>0</v>
      </c>
      <c r="O357" s="74">
        <v>48</v>
      </c>
      <c r="P357" s="74">
        <v>0</v>
      </c>
      <c r="Q357" s="74">
        <v>0</v>
      </c>
      <c r="R357" s="74">
        <v>0</v>
      </c>
      <c r="S357" s="74">
        <v>0</v>
      </c>
      <c r="T357" s="74">
        <v>0</v>
      </c>
      <c r="U357" s="74">
        <v>0</v>
      </c>
      <c r="V357" s="74">
        <v>0</v>
      </c>
      <c r="W357" s="74">
        <v>0</v>
      </c>
      <c r="X357" s="74">
        <v>0</v>
      </c>
      <c r="Y357" s="74">
        <v>0</v>
      </c>
      <c r="Z357" s="74">
        <v>0</v>
      </c>
      <c r="AA357" s="74">
        <v>0</v>
      </c>
      <c r="AB357" s="74">
        <v>0</v>
      </c>
      <c r="AC357" s="74">
        <v>0</v>
      </c>
      <c r="AD357" s="74">
        <v>0</v>
      </c>
      <c r="AE357" s="75">
        <v>0</v>
      </c>
      <c r="AF357" s="74">
        <f t="shared" si="261"/>
        <v>0</v>
      </c>
      <c r="AG357" s="74">
        <f t="shared" si="298"/>
        <v>0</v>
      </c>
      <c r="AH357" s="74">
        <f t="shared" si="299"/>
        <v>0</v>
      </c>
      <c r="AI357" s="75">
        <v>0</v>
      </c>
      <c r="AJ357" s="74">
        <f t="shared" si="300"/>
        <v>0</v>
      </c>
      <c r="AK357" s="74">
        <f t="shared" si="301"/>
        <v>0</v>
      </c>
      <c r="AL357" s="74">
        <f t="shared" si="302"/>
        <v>0</v>
      </c>
      <c r="AM357" s="75">
        <v>0</v>
      </c>
      <c r="AN357" s="74">
        <f t="shared" si="262"/>
        <v>0</v>
      </c>
      <c r="AO357" s="74">
        <f t="shared" si="263"/>
        <v>0</v>
      </c>
      <c r="AP357" s="74">
        <f t="shared" si="264"/>
        <v>0</v>
      </c>
      <c r="AQ357" s="75">
        <v>0</v>
      </c>
      <c r="AR357" s="74">
        <f t="shared" si="265"/>
        <v>0</v>
      </c>
      <c r="AS357" s="74">
        <f t="shared" si="266"/>
        <v>0</v>
      </c>
      <c r="AT357" s="74">
        <f t="shared" si="267"/>
        <v>0</v>
      </c>
      <c r="AU357" s="74">
        <v>0</v>
      </c>
      <c r="AV357" s="74">
        <v>0</v>
      </c>
      <c r="AW357" s="74">
        <v>0</v>
      </c>
      <c r="AX357" s="75">
        <v>0</v>
      </c>
      <c r="AY357" s="74">
        <f t="shared" si="268"/>
        <v>0</v>
      </c>
      <c r="AZ357" s="74">
        <f t="shared" si="269"/>
        <v>0</v>
      </c>
      <c r="BA357" s="74">
        <f t="shared" si="270"/>
        <v>0</v>
      </c>
      <c r="BB357" s="74">
        <v>0</v>
      </c>
      <c r="BC357" s="74">
        <f t="shared" si="287"/>
        <v>0</v>
      </c>
      <c r="BD357" s="74">
        <f t="shared" si="288"/>
        <v>0</v>
      </c>
      <c r="BE357" s="74">
        <f t="shared" si="289"/>
        <v>0</v>
      </c>
      <c r="BF357" s="75">
        <v>1.1000000000000001</v>
      </c>
      <c r="BG357" s="74">
        <f t="shared" si="303"/>
        <v>0</v>
      </c>
      <c r="BH357" s="74">
        <f t="shared" si="304"/>
        <v>0.60500000000000009</v>
      </c>
      <c r="BI357" s="74">
        <f t="shared" si="305"/>
        <v>0.49500000000000005</v>
      </c>
      <c r="BJ357" s="75">
        <v>0</v>
      </c>
      <c r="BK357" s="74">
        <f t="shared" si="271"/>
        <v>0</v>
      </c>
      <c r="BL357" s="74">
        <f t="shared" si="272"/>
        <v>0</v>
      </c>
      <c r="BM357" s="74">
        <f t="shared" si="273"/>
        <v>0</v>
      </c>
      <c r="BN357" s="74">
        <f t="shared" si="278"/>
        <v>0</v>
      </c>
      <c r="BO357" s="74">
        <f t="shared" si="279"/>
        <v>48.604999999999997</v>
      </c>
      <c r="BP357" s="74">
        <f t="shared" si="280"/>
        <v>3.1950000000000003</v>
      </c>
      <c r="BQ357" s="74">
        <f t="shared" si="281"/>
        <v>51.8</v>
      </c>
      <c r="BS357" s="74">
        <f t="shared" si="282"/>
        <v>51.800000000000004</v>
      </c>
      <c r="BT357" s="74">
        <f t="shared" si="283"/>
        <v>0</v>
      </c>
      <c r="BU357" s="74"/>
      <c r="BV357" s="77">
        <f t="shared" si="284"/>
        <v>0</v>
      </c>
      <c r="BW357" s="77">
        <f t="shared" si="285"/>
        <v>0.93832046332046326</v>
      </c>
      <c r="BX357" s="77">
        <f t="shared" si="286"/>
        <v>6.1679536679536691E-2</v>
      </c>
      <c r="BY357" s="78"/>
      <c r="BZ357" s="78"/>
      <c r="CA357" s="78"/>
      <c r="CB357" s="78"/>
      <c r="CC357" s="78"/>
      <c r="CD357" s="78"/>
      <c r="CE357" s="78"/>
      <c r="CF357" s="78"/>
      <c r="CG357" s="78"/>
      <c r="CH357" s="78"/>
      <c r="CI357" s="78"/>
      <c r="CJ357" s="78"/>
      <c r="CK357" s="78"/>
      <c r="CL357" s="78"/>
      <c r="CM357" s="78"/>
      <c r="CN357" s="78"/>
      <c r="CO357" s="78"/>
      <c r="CP357" s="78"/>
      <c r="CQ357" s="78"/>
      <c r="CR357" s="78"/>
      <c r="CS357" s="78"/>
      <c r="CT357" s="78"/>
      <c r="CU357" s="78"/>
      <c r="CV357" s="78"/>
      <c r="CW357" s="78"/>
      <c r="CX357" s="78"/>
      <c r="CY357" s="78"/>
      <c r="CZ357" s="78"/>
      <c r="DA357" s="78"/>
      <c r="DB357" s="78"/>
      <c r="DC357" s="78"/>
      <c r="DD357" s="78"/>
      <c r="DE357" s="78"/>
      <c r="DF357" s="78"/>
      <c r="DG357" s="78"/>
      <c r="DH357" s="78"/>
      <c r="DI357" s="78"/>
      <c r="DJ357" s="78"/>
      <c r="DK357" s="78"/>
      <c r="DL357" s="78"/>
      <c r="DM357" s="78"/>
      <c r="DN357" s="78"/>
      <c r="DO357" s="78"/>
      <c r="DP357" s="78"/>
      <c r="DQ357" s="78"/>
      <c r="DR357" s="78"/>
      <c r="DS357" s="78"/>
      <c r="DT357" s="78"/>
      <c r="DU357" s="78"/>
      <c r="DV357" s="78"/>
      <c r="DW357" s="78"/>
      <c r="DX357" s="78"/>
      <c r="DY357" s="78"/>
      <c r="DZ357" s="78"/>
      <c r="EA357" s="78"/>
      <c r="EB357" s="78"/>
      <c r="EC357" s="78"/>
      <c r="ED357" s="78"/>
      <c r="EE357" s="78"/>
      <c r="EF357" s="78"/>
      <c r="EG357" s="78"/>
      <c r="EH357" s="78"/>
      <c r="EI357" s="78"/>
      <c r="EJ357" s="78"/>
    </row>
    <row r="358" spans="1:140" x14ac:dyDescent="0.25">
      <c r="A358" s="87"/>
      <c r="B358" s="119">
        <v>355</v>
      </c>
      <c r="C358" s="88" t="s">
        <v>365</v>
      </c>
      <c r="D358" s="88" t="s">
        <v>231</v>
      </c>
      <c r="E358" s="73">
        <v>0</v>
      </c>
      <c r="F358" s="73">
        <v>0.14000000000000001</v>
      </c>
      <c r="G358" s="73">
        <v>0</v>
      </c>
      <c r="H358" s="74">
        <v>0</v>
      </c>
      <c r="I358" s="74">
        <v>0</v>
      </c>
      <c r="J358" s="74">
        <v>0</v>
      </c>
      <c r="K358" s="75">
        <v>0</v>
      </c>
      <c r="L358" s="74">
        <f t="shared" si="296"/>
        <v>0</v>
      </c>
      <c r="M358" s="74">
        <f t="shared" si="297"/>
        <v>0</v>
      </c>
      <c r="N358" s="74">
        <v>0</v>
      </c>
      <c r="O358" s="74">
        <v>0</v>
      </c>
      <c r="P358" s="74">
        <v>0</v>
      </c>
      <c r="Q358" s="74">
        <v>0</v>
      </c>
      <c r="R358" s="74">
        <v>0</v>
      </c>
      <c r="S358" s="74">
        <v>0</v>
      </c>
      <c r="T358" s="74">
        <v>0</v>
      </c>
      <c r="U358" s="74">
        <v>0</v>
      </c>
      <c r="V358" s="74">
        <v>0</v>
      </c>
      <c r="W358" s="74">
        <v>2.94</v>
      </c>
      <c r="X358" s="74">
        <v>3.23</v>
      </c>
      <c r="Y358" s="74">
        <v>0</v>
      </c>
      <c r="Z358" s="74">
        <v>0</v>
      </c>
      <c r="AA358" s="74">
        <v>0</v>
      </c>
      <c r="AB358" s="74">
        <v>0</v>
      </c>
      <c r="AC358" s="74">
        <v>0</v>
      </c>
      <c r="AD358" s="74">
        <v>0</v>
      </c>
      <c r="AE358" s="75">
        <v>0</v>
      </c>
      <c r="AF358" s="74">
        <f t="shared" si="261"/>
        <v>0</v>
      </c>
      <c r="AG358" s="74">
        <f t="shared" si="298"/>
        <v>0</v>
      </c>
      <c r="AH358" s="74">
        <f t="shared" si="299"/>
        <v>0</v>
      </c>
      <c r="AI358" s="75">
        <v>0</v>
      </c>
      <c r="AJ358" s="74">
        <f t="shared" si="300"/>
        <v>0</v>
      </c>
      <c r="AK358" s="74">
        <f t="shared" si="301"/>
        <v>0</v>
      </c>
      <c r="AL358" s="74">
        <f t="shared" si="302"/>
        <v>0</v>
      </c>
      <c r="AM358" s="75">
        <v>0</v>
      </c>
      <c r="AN358" s="74">
        <f t="shared" si="262"/>
        <v>0</v>
      </c>
      <c r="AO358" s="74">
        <f t="shared" si="263"/>
        <v>0</v>
      </c>
      <c r="AP358" s="74">
        <f t="shared" si="264"/>
        <v>0</v>
      </c>
      <c r="AQ358" s="75">
        <v>0</v>
      </c>
      <c r="AR358" s="74">
        <f t="shared" si="265"/>
        <v>0</v>
      </c>
      <c r="AS358" s="74">
        <f t="shared" si="266"/>
        <v>0</v>
      </c>
      <c r="AT358" s="74">
        <f t="shared" si="267"/>
        <v>0</v>
      </c>
      <c r="AU358" s="74">
        <v>0</v>
      </c>
      <c r="AV358" s="74">
        <v>0</v>
      </c>
      <c r="AW358" s="74">
        <v>0</v>
      </c>
      <c r="AX358" s="75">
        <v>0</v>
      </c>
      <c r="AY358" s="74">
        <f t="shared" si="268"/>
        <v>0</v>
      </c>
      <c r="AZ358" s="74">
        <f t="shared" si="269"/>
        <v>0</v>
      </c>
      <c r="BA358" s="74">
        <f t="shared" si="270"/>
        <v>0</v>
      </c>
      <c r="BB358" s="74">
        <v>0</v>
      </c>
      <c r="BC358" s="74">
        <f t="shared" ref="BC358:BC389" si="306">BB358*0</f>
        <v>0</v>
      </c>
      <c r="BD358" s="74">
        <f t="shared" ref="BD358:BD389" si="307">BB358*0</f>
        <v>0</v>
      </c>
      <c r="BE358" s="74">
        <f t="shared" ref="BE358:BE389" si="308">1*BB358</f>
        <v>0</v>
      </c>
      <c r="BF358" s="75">
        <v>0.1</v>
      </c>
      <c r="BG358" s="74">
        <f t="shared" si="303"/>
        <v>0</v>
      </c>
      <c r="BH358" s="74">
        <f t="shared" si="304"/>
        <v>5.5000000000000007E-2</v>
      </c>
      <c r="BI358" s="74">
        <f t="shared" si="305"/>
        <v>4.5000000000000005E-2</v>
      </c>
      <c r="BJ358" s="75">
        <v>0</v>
      </c>
      <c r="BK358" s="74">
        <f t="shared" si="271"/>
        <v>0</v>
      </c>
      <c r="BL358" s="74">
        <f t="shared" si="272"/>
        <v>0</v>
      </c>
      <c r="BM358" s="74">
        <f t="shared" si="273"/>
        <v>0</v>
      </c>
      <c r="BN358" s="74">
        <f t="shared" si="278"/>
        <v>0</v>
      </c>
      <c r="BO358" s="74">
        <f t="shared" si="279"/>
        <v>6.2249999999999996</v>
      </c>
      <c r="BP358" s="74">
        <f t="shared" si="280"/>
        <v>0.18500000000000003</v>
      </c>
      <c r="BQ358" s="74">
        <f t="shared" si="281"/>
        <v>6.4099999999999993</v>
      </c>
      <c r="BS358" s="74">
        <f t="shared" si="282"/>
        <v>6.4099999999999993</v>
      </c>
      <c r="BT358" s="74">
        <f t="shared" si="283"/>
        <v>0</v>
      </c>
      <c r="BU358" s="74"/>
      <c r="BV358" s="77">
        <f t="shared" si="284"/>
        <v>0</v>
      </c>
      <c r="BW358" s="77">
        <f t="shared" si="285"/>
        <v>0.97113884555382224</v>
      </c>
      <c r="BX358" s="77">
        <f t="shared" si="286"/>
        <v>2.8861154446177855E-2</v>
      </c>
      <c r="BY358" s="78"/>
      <c r="BZ358" s="78"/>
      <c r="CA358" s="78"/>
      <c r="CB358" s="78"/>
      <c r="CC358" s="78"/>
      <c r="CD358" s="78"/>
      <c r="CE358" s="78"/>
      <c r="CF358" s="78"/>
      <c r="CG358" s="78"/>
      <c r="CH358" s="78"/>
      <c r="CI358" s="78"/>
      <c r="CJ358" s="78"/>
      <c r="CK358" s="78"/>
      <c r="CL358" s="78"/>
      <c r="CM358" s="78"/>
      <c r="CN358" s="78"/>
      <c r="CO358" s="78"/>
      <c r="CP358" s="78"/>
      <c r="CQ358" s="78"/>
      <c r="CR358" s="78"/>
      <c r="CS358" s="78"/>
      <c r="CT358" s="78"/>
      <c r="CU358" s="78"/>
      <c r="CV358" s="78"/>
      <c r="CW358" s="78"/>
      <c r="CX358" s="78"/>
      <c r="CY358" s="78"/>
      <c r="CZ358" s="78"/>
      <c r="DA358" s="78"/>
      <c r="DB358" s="78"/>
      <c r="DC358" s="78"/>
      <c r="DD358" s="78"/>
      <c r="DE358" s="78"/>
      <c r="DF358" s="78"/>
      <c r="DG358" s="78"/>
      <c r="DH358" s="78"/>
      <c r="DI358" s="78"/>
      <c r="DJ358" s="78"/>
      <c r="DK358" s="78"/>
      <c r="DL358" s="78"/>
      <c r="DM358" s="78"/>
      <c r="DN358" s="78"/>
      <c r="DO358" s="78"/>
      <c r="DP358" s="78"/>
      <c r="DQ358" s="78"/>
      <c r="DR358" s="78"/>
      <c r="DS358" s="78"/>
      <c r="DT358" s="78"/>
      <c r="DU358" s="78"/>
      <c r="DV358" s="78"/>
      <c r="DW358" s="78"/>
      <c r="DX358" s="78"/>
      <c r="DY358" s="78"/>
      <c r="DZ358" s="78"/>
      <c r="EA358" s="78"/>
      <c r="EB358" s="78"/>
      <c r="EC358" s="78"/>
      <c r="ED358" s="78"/>
      <c r="EE358" s="78"/>
      <c r="EF358" s="78"/>
      <c r="EG358" s="78"/>
      <c r="EH358" s="78"/>
      <c r="EI358" s="78"/>
      <c r="EJ358" s="78"/>
    </row>
    <row r="359" spans="1:140" x14ac:dyDescent="0.25">
      <c r="A359" s="87"/>
      <c r="B359" s="119">
        <v>356</v>
      </c>
      <c r="C359" s="88" t="s">
        <v>587</v>
      </c>
      <c r="D359" s="88" t="s">
        <v>675</v>
      </c>
      <c r="E359" s="73">
        <v>0</v>
      </c>
      <c r="F359" s="73">
        <v>0.62</v>
      </c>
      <c r="G359" s="73">
        <v>2.21</v>
      </c>
      <c r="H359" s="74">
        <v>0</v>
      </c>
      <c r="I359" s="74">
        <v>0</v>
      </c>
      <c r="J359" s="74">
        <v>0</v>
      </c>
      <c r="K359" s="75">
        <v>0</v>
      </c>
      <c r="L359" s="74">
        <f t="shared" si="296"/>
        <v>0</v>
      </c>
      <c r="M359" s="74">
        <f t="shared" si="297"/>
        <v>0</v>
      </c>
      <c r="N359" s="74">
        <v>0</v>
      </c>
      <c r="O359" s="74">
        <v>0</v>
      </c>
      <c r="P359" s="74">
        <v>0</v>
      </c>
      <c r="Q359" s="74">
        <v>0</v>
      </c>
      <c r="R359" s="74">
        <v>0</v>
      </c>
      <c r="S359" s="74">
        <v>0</v>
      </c>
      <c r="T359" s="74">
        <v>0</v>
      </c>
      <c r="U359" s="74">
        <v>0</v>
      </c>
      <c r="V359" s="74">
        <v>0</v>
      </c>
      <c r="W359" s="74">
        <v>26</v>
      </c>
      <c r="X359" s="74">
        <v>0</v>
      </c>
      <c r="Y359" s="74">
        <v>0</v>
      </c>
      <c r="Z359" s="74">
        <v>0</v>
      </c>
      <c r="AA359" s="74">
        <v>0</v>
      </c>
      <c r="AB359" s="74">
        <v>0</v>
      </c>
      <c r="AC359" s="74">
        <v>0</v>
      </c>
      <c r="AD359" s="74">
        <v>0</v>
      </c>
      <c r="AE359" s="75">
        <v>0</v>
      </c>
      <c r="AF359" s="74">
        <f t="shared" si="261"/>
        <v>0</v>
      </c>
      <c r="AG359" s="74">
        <f t="shared" si="298"/>
        <v>0</v>
      </c>
      <c r="AH359" s="74">
        <f t="shared" si="299"/>
        <v>0</v>
      </c>
      <c r="AI359" s="75">
        <v>0</v>
      </c>
      <c r="AJ359" s="74">
        <f t="shared" si="300"/>
        <v>0</v>
      </c>
      <c r="AK359" s="74">
        <f t="shared" si="301"/>
        <v>0</v>
      </c>
      <c r="AL359" s="74">
        <f t="shared" si="302"/>
        <v>0</v>
      </c>
      <c r="AM359" s="75">
        <v>0</v>
      </c>
      <c r="AN359" s="74">
        <f t="shared" si="262"/>
        <v>0</v>
      </c>
      <c r="AO359" s="74">
        <f t="shared" si="263"/>
        <v>0</v>
      </c>
      <c r="AP359" s="74">
        <f t="shared" si="264"/>
        <v>0</v>
      </c>
      <c r="AQ359" s="75">
        <v>0</v>
      </c>
      <c r="AR359" s="74">
        <f t="shared" si="265"/>
        <v>0</v>
      </c>
      <c r="AS359" s="74">
        <f t="shared" si="266"/>
        <v>0</v>
      </c>
      <c r="AT359" s="74">
        <f t="shared" si="267"/>
        <v>0</v>
      </c>
      <c r="AU359" s="74">
        <v>0</v>
      </c>
      <c r="AV359" s="74">
        <v>0</v>
      </c>
      <c r="AW359" s="74">
        <v>3.5058823529411764</v>
      </c>
      <c r="AX359" s="75">
        <v>0</v>
      </c>
      <c r="AY359" s="74">
        <f t="shared" si="268"/>
        <v>0</v>
      </c>
      <c r="AZ359" s="74">
        <f t="shared" si="269"/>
        <v>0</v>
      </c>
      <c r="BA359" s="74">
        <f t="shared" si="270"/>
        <v>0</v>
      </c>
      <c r="BB359" s="74">
        <v>0</v>
      </c>
      <c r="BC359" s="74">
        <f t="shared" si="306"/>
        <v>0</v>
      </c>
      <c r="BD359" s="74">
        <f t="shared" si="307"/>
        <v>0</v>
      </c>
      <c r="BE359" s="74">
        <f t="shared" si="308"/>
        <v>0</v>
      </c>
      <c r="BF359" s="75">
        <v>6.87</v>
      </c>
      <c r="BG359" s="74">
        <f t="shared" si="303"/>
        <v>0</v>
      </c>
      <c r="BH359" s="74">
        <f t="shared" si="304"/>
        <v>3.7785000000000002</v>
      </c>
      <c r="BI359" s="74">
        <f t="shared" si="305"/>
        <v>3.0914999999999999</v>
      </c>
      <c r="BJ359" s="75">
        <v>0</v>
      </c>
      <c r="BK359" s="74">
        <f t="shared" si="271"/>
        <v>0</v>
      </c>
      <c r="BL359" s="74">
        <f t="shared" si="272"/>
        <v>0</v>
      </c>
      <c r="BM359" s="74">
        <f t="shared" si="273"/>
        <v>0</v>
      </c>
      <c r="BN359" s="74">
        <f t="shared" si="278"/>
        <v>0</v>
      </c>
      <c r="BO359" s="74">
        <f t="shared" si="279"/>
        <v>33.284382352941179</v>
      </c>
      <c r="BP359" s="74">
        <f t="shared" si="280"/>
        <v>5.9215</v>
      </c>
      <c r="BQ359" s="74">
        <f t="shared" si="281"/>
        <v>39.205882352941181</v>
      </c>
      <c r="BS359" s="74">
        <f t="shared" si="282"/>
        <v>39.205882352941174</v>
      </c>
      <c r="BT359" s="74">
        <f t="shared" si="283"/>
        <v>0</v>
      </c>
      <c r="BU359" s="74"/>
      <c r="BV359" s="77">
        <f t="shared" si="284"/>
        <v>0</v>
      </c>
      <c r="BW359" s="77">
        <f t="shared" si="285"/>
        <v>0.84896399099774944</v>
      </c>
      <c r="BX359" s="77">
        <f t="shared" si="286"/>
        <v>0.15103600900225053</v>
      </c>
      <c r="BY359" s="78"/>
      <c r="BZ359" s="78"/>
      <c r="CA359" s="78"/>
      <c r="CB359" s="78"/>
      <c r="CC359" s="78"/>
      <c r="CD359" s="78"/>
      <c r="CE359" s="78"/>
      <c r="CF359" s="78"/>
      <c r="CG359" s="78"/>
      <c r="CH359" s="78"/>
      <c r="CI359" s="78"/>
      <c r="CJ359" s="78"/>
      <c r="CK359" s="78"/>
      <c r="CL359" s="78"/>
      <c r="CM359" s="78"/>
      <c r="CN359" s="78"/>
      <c r="CO359" s="78"/>
      <c r="CP359" s="78"/>
      <c r="CQ359" s="78"/>
      <c r="CR359" s="78"/>
      <c r="CS359" s="78"/>
      <c r="CT359" s="78"/>
      <c r="CU359" s="78"/>
      <c r="CV359" s="78"/>
      <c r="CW359" s="78"/>
      <c r="CX359" s="78"/>
      <c r="CY359" s="78"/>
      <c r="CZ359" s="78"/>
      <c r="DA359" s="78"/>
      <c r="DB359" s="78"/>
      <c r="DC359" s="78"/>
      <c r="DD359" s="78"/>
      <c r="DE359" s="78"/>
      <c r="DF359" s="78"/>
      <c r="DG359" s="78"/>
      <c r="DH359" s="78"/>
      <c r="DI359" s="78"/>
      <c r="DJ359" s="78"/>
      <c r="DK359" s="78"/>
      <c r="DL359" s="78"/>
      <c r="DM359" s="78"/>
      <c r="DN359" s="78"/>
      <c r="DO359" s="78"/>
      <c r="DP359" s="78"/>
      <c r="DQ359" s="78"/>
      <c r="DR359" s="78"/>
      <c r="DS359" s="78"/>
      <c r="DT359" s="78"/>
      <c r="DU359" s="78"/>
      <c r="DV359" s="78"/>
      <c r="DW359" s="78"/>
      <c r="DX359" s="78"/>
      <c r="DY359" s="78"/>
      <c r="DZ359" s="78"/>
      <c r="EA359" s="78"/>
      <c r="EB359" s="78"/>
      <c r="EC359" s="78"/>
      <c r="ED359" s="78"/>
      <c r="EE359" s="78"/>
      <c r="EF359" s="78"/>
      <c r="EG359" s="78"/>
      <c r="EH359" s="78"/>
      <c r="EI359" s="78"/>
      <c r="EJ359" s="78"/>
    </row>
    <row r="360" spans="1:140" x14ac:dyDescent="0.25">
      <c r="A360" s="87"/>
      <c r="B360" s="89">
        <v>357</v>
      </c>
      <c r="C360" s="90" t="s">
        <v>400</v>
      </c>
      <c r="D360" s="90" t="s">
        <v>110</v>
      </c>
      <c r="E360" s="91">
        <v>0</v>
      </c>
      <c r="F360" s="91">
        <v>4.9000000000000004</v>
      </c>
      <c r="G360" s="91">
        <v>0</v>
      </c>
      <c r="H360" s="92">
        <v>0</v>
      </c>
      <c r="I360" s="92">
        <v>0</v>
      </c>
      <c r="J360" s="92">
        <v>0</v>
      </c>
      <c r="K360" s="93">
        <v>0</v>
      </c>
      <c r="L360" s="92">
        <f t="shared" si="296"/>
        <v>0</v>
      </c>
      <c r="M360" s="92">
        <f t="shared" si="297"/>
        <v>0</v>
      </c>
      <c r="N360" s="92">
        <v>0</v>
      </c>
      <c r="O360" s="92">
        <v>0</v>
      </c>
      <c r="P360" s="92">
        <v>17.25</v>
      </c>
      <c r="Q360" s="92">
        <v>17.150000000000002</v>
      </c>
      <c r="R360" s="92">
        <v>13.11</v>
      </c>
      <c r="S360" s="92">
        <v>17.150000000000002</v>
      </c>
      <c r="T360" s="92">
        <v>0</v>
      </c>
      <c r="U360" s="92">
        <v>0</v>
      </c>
      <c r="V360" s="92">
        <v>0</v>
      </c>
      <c r="W360" s="92">
        <v>0</v>
      </c>
      <c r="X360" s="92">
        <v>0</v>
      </c>
      <c r="Y360" s="92">
        <v>0</v>
      </c>
      <c r="Z360" s="92">
        <v>0</v>
      </c>
      <c r="AA360" s="92">
        <v>0</v>
      </c>
      <c r="AB360" s="92">
        <v>0</v>
      </c>
      <c r="AC360" s="92">
        <v>0</v>
      </c>
      <c r="AD360" s="92">
        <v>0</v>
      </c>
      <c r="AE360" s="93">
        <v>2.33</v>
      </c>
      <c r="AF360" s="92">
        <f t="shared" si="261"/>
        <v>0</v>
      </c>
      <c r="AG360" s="92">
        <f t="shared" si="298"/>
        <v>0</v>
      </c>
      <c r="AH360" s="92">
        <f t="shared" si="299"/>
        <v>2.33</v>
      </c>
      <c r="AI360" s="93">
        <v>0</v>
      </c>
      <c r="AJ360" s="92">
        <f t="shared" si="300"/>
        <v>0</v>
      </c>
      <c r="AK360" s="92">
        <f t="shared" si="301"/>
        <v>0</v>
      </c>
      <c r="AL360" s="92">
        <f t="shared" si="302"/>
        <v>0</v>
      </c>
      <c r="AM360" s="93">
        <v>0</v>
      </c>
      <c r="AN360" s="92">
        <f t="shared" si="262"/>
        <v>0</v>
      </c>
      <c r="AO360" s="92">
        <f t="shared" si="263"/>
        <v>0</v>
      </c>
      <c r="AP360" s="92">
        <f t="shared" si="264"/>
        <v>0</v>
      </c>
      <c r="AQ360" s="93">
        <v>0</v>
      </c>
      <c r="AR360" s="92">
        <f t="shared" si="265"/>
        <v>0</v>
      </c>
      <c r="AS360" s="92">
        <f t="shared" si="266"/>
        <v>0</v>
      </c>
      <c r="AT360" s="92">
        <f t="shared" si="267"/>
        <v>0</v>
      </c>
      <c r="AU360" s="92">
        <v>0</v>
      </c>
      <c r="AV360" s="92">
        <v>0</v>
      </c>
      <c r="AW360" s="92">
        <v>0</v>
      </c>
      <c r="AX360" s="93">
        <v>0</v>
      </c>
      <c r="AY360" s="92">
        <f t="shared" si="268"/>
        <v>0</v>
      </c>
      <c r="AZ360" s="92">
        <f t="shared" si="269"/>
        <v>0</v>
      </c>
      <c r="BA360" s="92">
        <f t="shared" si="270"/>
        <v>0</v>
      </c>
      <c r="BB360" s="92">
        <v>0</v>
      </c>
      <c r="BC360" s="74">
        <f t="shared" si="306"/>
        <v>0</v>
      </c>
      <c r="BD360" s="74">
        <f t="shared" si="307"/>
        <v>0</v>
      </c>
      <c r="BE360" s="74">
        <f t="shared" si="308"/>
        <v>0</v>
      </c>
      <c r="BF360" s="93">
        <v>1.5899999999999999</v>
      </c>
      <c r="BG360" s="92">
        <f t="shared" si="303"/>
        <v>0</v>
      </c>
      <c r="BH360" s="92">
        <f t="shared" si="304"/>
        <v>0.87449999999999994</v>
      </c>
      <c r="BI360" s="92">
        <f t="shared" si="305"/>
        <v>0.71549999999999991</v>
      </c>
      <c r="BJ360" s="93">
        <v>0</v>
      </c>
      <c r="BK360" s="92">
        <f t="shared" si="271"/>
        <v>0</v>
      </c>
      <c r="BL360" s="92">
        <f t="shared" si="272"/>
        <v>0</v>
      </c>
      <c r="BM360" s="92">
        <f t="shared" si="273"/>
        <v>0</v>
      </c>
      <c r="BN360" s="74">
        <f t="shared" si="278"/>
        <v>0</v>
      </c>
      <c r="BO360" s="74">
        <f t="shared" si="279"/>
        <v>65.534500000000008</v>
      </c>
      <c r="BP360" s="74">
        <f t="shared" si="280"/>
        <v>7.9455</v>
      </c>
      <c r="BQ360" s="92">
        <f t="shared" si="281"/>
        <v>73.48</v>
      </c>
      <c r="BR360" s="94"/>
      <c r="BS360" s="92">
        <f t="shared" si="282"/>
        <v>73.480000000000018</v>
      </c>
      <c r="BT360" s="92">
        <f t="shared" si="283"/>
        <v>0</v>
      </c>
      <c r="BU360" s="92"/>
      <c r="BV360" s="95">
        <f t="shared" si="284"/>
        <v>0</v>
      </c>
      <c r="BW360" s="95">
        <f t="shared" si="285"/>
        <v>0.89186853565596091</v>
      </c>
      <c r="BX360" s="95">
        <f t="shared" si="286"/>
        <v>0.10813146434403918</v>
      </c>
      <c r="BY360" s="78"/>
      <c r="BZ360" s="78"/>
      <c r="CA360" s="78"/>
      <c r="CB360" s="78"/>
      <c r="CC360" s="78"/>
      <c r="CD360" s="78"/>
      <c r="CE360" s="78"/>
      <c r="CF360" s="78"/>
      <c r="CG360" s="78"/>
      <c r="CH360" s="78"/>
      <c r="CI360" s="78"/>
      <c r="CJ360" s="78"/>
      <c r="CK360" s="78"/>
      <c r="CL360" s="78"/>
      <c r="CM360" s="78"/>
      <c r="CN360" s="78"/>
      <c r="CO360" s="78"/>
      <c r="CP360" s="78"/>
      <c r="CQ360" s="78"/>
      <c r="CR360" s="78"/>
      <c r="CS360" s="78"/>
      <c r="CT360" s="78"/>
      <c r="CU360" s="78"/>
      <c r="CV360" s="78"/>
      <c r="CW360" s="78"/>
      <c r="CX360" s="78"/>
      <c r="CY360" s="78"/>
      <c r="CZ360" s="78"/>
      <c r="DA360" s="78"/>
      <c r="DB360" s="78"/>
      <c r="DC360" s="78"/>
      <c r="DD360" s="78"/>
      <c r="DE360" s="78"/>
      <c r="DF360" s="78"/>
      <c r="DG360" s="78"/>
      <c r="DH360" s="78"/>
      <c r="DI360" s="78"/>
      <c r="DJ360" s="78"/>
      <c r="DK360" s="78"/>
      <c r="DL360" s="78"/>
      <c r="DM360" s="78"/>
      <c r="DN360" s="78"/>
      <c r="DO360" s="78"/>
      <c r="DP360" s="78"/>
      <c r="DQ360" s="78"/>
      <c r="DR360" s="78"/>
      <c r="DS360" s="78"/>
      <c r="DT360" s="78"/>
      <c r="DU360" s="78"/>
      <c r="DV360" s="78"/>
      <c r="DW360" s="78"/>
      <c r="DX360" s="78"/>
      <c r="DY360" s="78"/>
      <c r="DZ360" s="78"/>
      <c r="EA360" s="78"/>
      <c r="EB360" s="78"/>
      <c r="EC360" s="78"/>
      <c r="ED360" s="78"/>
      <c r="EE360" s="78"/>
      <c r="EF360" s="78"/>
      <c r="EG360" s="78"/>
      <c r="EH360" s="78"/>
      <c r="EI360" s="78"/>
      <c r="EJ360" s="78"/>
    </row>
    <row r="361" spans="1:140" s="113" customFormat="1" x14ac:dyDescent="0.25">
      <c r="A361" s="87"/>
      <c r="B361" s="119">
        <v>358</v>
      </c>
      <c r="C361" s="88" t="s">
        <v>364</v>
      </c>
      <c r="D361" s="88" t="s">
        <v>232</v>
      </c>
      <c r="E361" s="73">
        <v>0</v>
      </c>
      <c r="F361" s="73">
        <v>0.22</v>
      </c>
      <c r="G361" s="73">
        <v>0</v>
      </c>
      <c r="H361" s="74">
        <v>0</v>
      </c>
      <c r="I361" s="74">
        <v>0</v>
      </c>
      <c r="J361" s="74">
        <v>0</v>
      </c>
      <c r="K361" s="75">
        <v>0</v>
      </c>
      <c r="L361" s="74">
        <f t="shared" si="296"/>
        <v>0</v>
      </c>
      <c r="M361" s="74">
        <f t="shared" si="297"/>
        <v>0</v>
      </c>
      <c r="N361" s="74">
        <v>0</v>
      </c>
      <c r="O361" s="74">
        <v>0</v>
      </c>
      <c r="P361" s="74">
        <v>0</v>
      </c>
      <c r="Q361" s="74">
        <v>0</v>
      </c>
      <c r="R361" s="74">
        <v>0</v>
      </c>
      <c r="S361" s="74">
        <v>0</v>
      </c>
      <c r="T361" s="74">
        <v>0</v>
      </c>
      <c r="U361" s="74">
        <v>0</v>
      </c>
      <c r="V361" s="74">
        <v>0</v>
      </c>
      <c r="W361" s="74">
        <v>0</v>
      </c>
      <c r="X361" s="74">
        <v>0</v>
      </c>
      <c r="Y361" s="74">
        <v>0</v>
      </c>
      <c r="Z361" s="74">
        <v>0</v>
      </c>
      <c r="AA361" s="74">
        <v>0</v>
      </c>
      <c r="AB361" s="74">
        <v>0</v>
      </c>
      <c r="AC361" s="74">
        <v>0</v>
      </c>
      <c r="AD361" s="74">
        <v>0</v>
      </c>
      <c r="AE361" s="75">
        <v>0</v>
      </c>
      <c r="AF361" s="74">
        <f t="shared" si="261"/>
        <v>0</v>
      </c>
      <c r="AG361" s="74">
        <f t="shared" si="298"/>
        <v>0</v>
      </c>
      <c r="AH361" s="74">
        <f t="shared" si="299"/>
        <v>0</v>
      </c>
      <c r="AI361" s="75">
        <v>0</v>
      </c>
      <c r="AJ361" s="74">
        <f t="shared" si="300"/>
        <v>0</v>
      </c>
      <c r="AK361" s="74">
        <f t="shared" si="301"/>
        <v>0</v>
      </c>
      <c r="AL361" s="74">
        <f t="shared" si="302"/>
        <v>0</v>
      </c>
      <c r="AM361" s="75">
        <v>0</v>
      </c>
      <c r="AN361" s="74">
        <f t="shared" si="262"/>
        <v>0</v>
      </c>
      <c r="AO361" s="74">
        <f t="shared" si="263"/>
        <v>0</v>
      </c>
      <c r="AP361" s="74">
        <f t="shared" si="264"/>
        <v>0</v>
      </c>
      <c r="AQ361" s="75">
        <v>0</v>
      </c>
      <c r="AR361" s="74">
        <f t="shared" si="265"/>
        <v>0</v>
      </c>
      <c r="AS361" s="74">
        <f t="shared" si="266"/>
        <v>0</v>
      </c>
      <c r="AT361" s="74">
        <f t="shared" si="267"/>
        <v>0</v>
      </c>
      <c r="AU361" s="74">
        <v>0</v>
      </c>
      <c r="AV361" s="74">
        <v>0</v>
      </c>
      <c r="AW361" s="74">
        <v>10.8</v>
      </c>
      <c r="AX361" s="75">
        <v>0</v>
      </c>
      <c r="AY361" s="74">
        <f t="shared" si="268"/>
        <v>0</v>
      </c>
      <c r="AZ361" s="74">
        <f t="shared" si="269"/>
        <v>0</v>
      </c>
      <c r="BA361" s="74">
        <f t="shared" si="270"/>
        <v>0</v>
      </c>
      <c r="BB361" s="74">
        <v>0</v>
      </c>
      <c r="BC361" s="74">
        <f t="shared" si="306"/>
        <v>0</v>
      </c>
      <c r="BD361" s="74">
        <f t="shared" si="307"/>
        <v>0</v>
      </c>
      <c r="BE361" s="74">
        <f t="shared" si="308"/>
        <v>0</v>
      </c>
      <c r="BF361" s="75">
        <v>0.05</v>
      </c>
      <c r="BG361" s="74">
        <f t="shared" si="303"/>
        <v>0</v>
      </c>
      <c r="BH361" s="74">
        <f t="shared" si="304"/>
        <v>2.7500000000000004E-2</v>
      </c>
      <c r="BI361" s="74">
        <f t="shared" si="305"/>
        <v>2.2500000000000003E-2</v>
      </c>
      <c r="BJ361" s="75">
        <v>0</v>
      </c>
      <c r="BK361" s="74">
        <f t="shared" si="271"/>
        <v>0</v>
      </c>
      <c r="BL361" s="74">
        <f t="shared" si="272"/>
        <v>0</v>
      </c>
      <c r="BM361" s="74">
        <f t="shared" si="273"/>
        <v>0</v>
      </c>
      <c r="BN361" s="74">
        <f t="shared" si="278"/>
        <v>0</v>
      </c>
      <c r="BO361" s="74">
        <f t="shared" si="279"/>
        <v>10.827500000000001</v>
      </c>
      <c r="BP361" s="74">
        <f t="shared" si="280"/>
        <v>0.24249999999999999</v>
      </c>
      <c r="BQ361" s="74">
        <f t="shared" si="281"/>
        <v>11.07</v>
      </c>
      <c r="BR361" s="76"/>
      <c r="BS361" s="74">
        <f t="shared" si="282"/>
        <v>11.070000000000002</v>
      </c>
      <c r="BT361" s="74">
        <f t="shared" si="283"/>
        <v>0</v>
      </c>
      <c r="BU361" s="74"/>
      <c r="BV361" s="77">
        <f t="shared" si="284"/>
        <v>0</v>
      </c>
      <c r="BW361" s="77">
        <f t="shared" si="285"/>
        <v>0.97809394760614277</v>
      </c>
      <c r="BX361" s="77">
        <f t="shared" si="286"/>
        <v>2.1906052393857272E-2</v>
      </c>
      <c r="BY361" s="78"/>
      <c r="BZ361" s="78"/>
      <c r="CA361" s="78"/>
      <c r="CB361" s="78"/>
      <c r="CC361" s="78"/>
      <c r="CD361" s="78"/>
      <c r="CE361" s="78"/>
      <c r="CF361" s="78"/>
      <c r="CG361" s="78"/>
      <c r="CH361" s="78"/>
      <c r="CI361" s="78"/>
      <c r="CJ361" s="78"/>
      <c r="CK361" s="78"/>
      <c r="CL361" s="78"/>
      <c r="CM361" s="78"/>
      <c r="CN361" s="78"/>
      <c r="CO361" s="78"/>
      <c r="CP361" s="78"/>
      <c r="CQ361" s="78"/>
      <c r="CR361" s="78"/>
      <c r="CS361" s="78"/>
      <c r="CT361" s="78"/>
      <c r="CU361" s="78"/>
      <c r="CV361" s="78"/>
      <c r="CW361" s="78"/>
      <c r="CX361" s="78"/>
      <c r="CY361" s="78"/>
      <c r="CZ361" s="78"/>
      <c r="DA361" s="78"/>
      <c r="DB361" s="78"/>
      <c r="DC361" s="78"/>
      <c r="DD361" s="78"/>
      <c r="DE361" s="78"/>
      <c r="DF361" s="78"/>
      <c r="DG361" s="78"/>
      <c r="DH361" s="78"/>
      <c r="DI361" s="78"/>
      <c r="DJ361" s="78"/>
      <c r="DK361" s="78"/>
      <c r="DL361" s="78"/>
      <c r="DM361" s="78"/>
      <c r="DN361" s="78"/>
      <c r="DO361" s="78"/>
      <c r="DP361" s="78"/>
      <c r="DQ361" s="78"/>
      <c r="DR361" s="78"/>
      <c r="DS361" s="78"/>
      <c r="DT361" s="78"/>
      <c r="DU361" s="78"/>
      <c r="DV361" s="78"/>
      <c r="DW361" s="78"/>
      <c r="DX361" s="78"/>
      <c r="DY361" s="78"/>
      <c r="DZ361" s="78"/>
      <c r="EA361" s="78"/>
      <c r="EB361" s="78"/>
      <c r="EC361" s="78"/>
      <c r="ED361" s="78"/>
      <c r="EE361" s="78"/>
      <c r="EF361" s="78"/>
      <c r="EG361" s="78"/>
      <c r="EH361" s="78"/>
      <c r="EI361" s="78"/>
      <c r="EJ361" s="78"/>
    </row>
    <row r="362" spans="1:140" x14ac:dyDescent="0.25">
      <c r="A362" s="87"/>
      <c r="B362" s="119">
        <v>359</v>
      </c>
      <c r="C362" s="88" t="s">
        <v>443</v>
      </c>
      <c r="D362" s="88" t="s">
        <v>33</v>
      </c>
      <c r="E362" s="73">
        <v>0</v>
      </c>
      <c r="F362" s="73">
        <v>0.6</v>
      </c>
      <c r="G362" s="73">
        <v>0</v>
      </c>
      <c r="H362" s="74">
        <v>0</v>
      </c>
      <c r="I362" s="74">
        <v>0</v>
      </c>
      <c r="J362" s="74">
        <v>1.3</v>
      </c>
      <c r="K362" s="75">
        <v>0</v>
      </c>
      <c r="L362" s="74">
        <f t="shared" si="296"/>
        <v>0</v>
      </c>
      <c r="M362" s="74">
        <f t="shared" si="297"/>
        <v>0</v>
      </c>
      <c r="N362" s="74">
        <v>0</v>
      </c>
      <c r="O362" s="74">
        <v>0</v>
      </c>
      <c r="P362" s="74">
        <v>0</v>
      </c>
      <c r="Q362" s="74">
        <v>0</v>
      </c>
      <c r="R362" s="74">
        <v>0</v>
      </c>
      <c r="S362" s="74">
        <v>18.7</v>
      </c>
      <c r="T362" s="74">
        <v>0</v>
      </c>
      <c r="U362" s="74">
        <v>0</v>
      </c>
      <c r="V362" s="74">
        <v>0</v>
      </c>
      <c r="W362" s="74">
        <v>1.3</v>
      </c>
      <c r="X362" s="74">
        <v>24</v>
      </c>
      <c r="Y362" s="74">
        <v>0</v>
      </c>
      <c r="Z362" s="74">
        <v>0</v>
      </c>
      <c r="AA362" s="74">
        <v>0</v>
      </c>
      <c r="AB362" s="74">
        <v>0</v>
      </c>
      <c r="AC362" s="74">
        <v>0</v>
      </c>
      <c r="AD362" s="74">
        <v>0</v>
      </c>
      <c r="AE362" s="75">
        <v>3.4</v>
      </c>
      <c r="AF362" s="74">
        <f t="shared" si="261"/>
        <v>0</v>
      </c>
      <c r="AG362" s="74">
        <f t="shared" si="298"/>
        <v>0</v>
      </c>
      <c r="AH362" s="74">
        <f t="shared" si="299"/>
        <v>3.4</v>
      </c>
      <c r="AI362" s="75">
        <v>0</v>
      </c>
      <c r="AJ362" s="74">
        <f t="shared" si="300"/>
        <v>0</v>
      </c>
      <c r="AK362" s="74">
        <f t="shared" si="301"/>
        <v>0</v>
      </c>
      <c r="AL362" s="74">
        <f t="shared" si="302"/>
        <v>0</v>
      </c>
      <c r="AM362" s="75">
        <v>0</v>
      </c>
      <c r="AN362" s="74">
        <f t="shared" si="262"/>
        <v>0</v>
      </c>
      <c r="AO362" s="74">
        <f t="shared" si="263"/>
        <v>0</v>
      </c>
      <c r="AP362" s="74">
        <f t="shared" si="264"/>
        <v>0</v>
      </c>
      <c r="AQ362" s="75">
        <v>0</v>
      </c>
      <c r="AR362" s="74">
        <f t="shared" si="265"/>
        <v>0</v>
      </c>
      <c r="AS362" s="74">
        <f t="shared" si="266"/>
        <v>0</v>
      </c>
      <c r="AT362" s="74">
        <f t="shared" si="267"/>
        <v>0</v>
      </c>
      <c r="AU362" s="74">
        <v>0</v>
      </c>
      <c r="AV362" s="74">
        <v>0</v>
      </c>
      <c r="AW362" s="74">
        <v>0</v>
      </c>
      <c r="AX362" s="75">
        <v>0</v>
      </c>
      <c r="AY362" s="74">
        <f t="shared" si="268"/>
        <v>0</v>
      </c>
      <c r="AZ362" s="74">
        <f t="shared" si="269"/>
        <v>0</v>
      </c>
      <c r="BA362" s="74">
        <f t="shared" si="270"/>
        <v>0</v>
      </c>
      <c r="BB362" s="74">
        <v>0</v>
      </c>
      <c r="BC362" s="74">
        <f t="shared" si="306"/>
        <v>0</v>
      </c>
      <c r="BD362" s="74">
        <f t="shared" si="307"/>
        <v>0</v>
      </c>
      <c r="BE362" s="74">
        <f t="shared" si="308"/>
        <v>0</v>
      </c>
      <c r="BF362" s="75">
        <v>0.7</v>
      </c>
      <c r="BG362" s="74">
        <f t="shared" si="303"/>
        <v>0</v>
      </c>
      <c r="BH362" s="74">
        <f t="shared" si="304"/>
        <v>0.38500000000000001</v>
      </c>
      <c r="BI362" s="74">
        <f t="shared" si="305"/>
        <v>0.315</v>
      </c>
      <c r="BJ362" s="75">
        <v>0</v>
      </c>
      <c r="BK362" s="74">
        <f t="shared" si="271"/>
        <v>0</v>
      </c>
      <c r="BL362" s="74">
        <f t="shared" si="272"/>
        <v>0</v>
      </c>
      <c r="BM362" s="74">
        <f t="shared" si="273"/>
        <v>0</v>
      </c>
      <c r="BN362" s="74">
        <f t="shared" si="278"/>
        <v>0</v>
      </c>
      <c r="BO362" s="74">
        <f t="shared" si="279"/>
        <v>44.384999999999998</v>
      </c>
      <c r="BP362" s="74">
        <f t="shared" si="280"/>
        <v>5.6150000000000002</v>
      </c>
      <c r="BQ362" s="74">
        <f t="shared" si="281"/>
        <v>50</v>
      </c>
      <c r="BS362" s="74">
        <f t="shared" si="282"/>
        <v>50</v>
      </c>
      <c r="BT362" s="74">
        <f t="shared" si="283"/>
        <v>0</v>
      </c>
      <c r="BU362" s="74"/>
      <c r="BV362" s="77">
        <f t="shared" si="284"/>
        <v>0</v>
      </c>
      <c r="BW362" s="77">
        <f t="shared" si="285"/>
        <v>0.88769999999999993</v>
      </c>
      <c r="BX362" s="77">
        <f t="shared" si="286"/>
        <v>0.11230000000000001</v>
      </c>
      <c r="BY362" s="78"/>
      <c r="BZ362" s="78"/>
      <c r="CA362" s="78"/>
      <c r="CB362" s="78"/>
      <c r="CC362" s="78"/>
      <c r="CD362" s="78"/>
      <c r="CE362" s="78"/>
      <c r="CF362" s="78"/>
      <c r="CG362" s="78"/>
      <c r="CH362" s="78"/>
      <c r="CI362" s="78"/>
      <c r="CJ362" s="78"/>
      <c r="CK362" s="78"/>
      <c r="CL362" s="78"/>
      <c r="CM362" s="78"/>
      <c r="CN362" s="78"/>
      <c r="CO362" s="78"/>
      <c r="CP362" s="78"/>
      <c r="CQ362" s="78"/>
      <c r="CR362" s="78"/>
      <c r="CS362" s="78"/>
      <c r="CT362" s="78"/>
      <c r="CU362" s="78"/>
      <c r="CV362" s="78"/>
      <c r="CW362" s="78"/>
      <c r="CX362" s="78"/>
      <c r="CY362" s="78"/>
      <c r="CZ362" s="78"/>
      <c r="DA362" s="78"/>
      <c r="DB362" s="78"/>
      <c r="DC362" s="78"/>
      <c r="DD362" s="78"/>
      <c r="DE362" s="78"/>
      <c r="DF362" s="78"/>
      <c r="DG362" s="78"/>
      <c r="DH362" s="78"/>
      <c r="DI362" s="78"/>
      <c r="DJ362" s="78"/>
      <c r="DK362" s="78"/>
      <c r="DL362" s="78"/>
      <c r="DM362" s="78"/>
      <c r="DN362" s="78"/>
      <c r="DO362" s="78"/>
      <c r="DP362" s="78"/>
      <c r="DQ362" s="78"/>
      <c r="DR362" s="78"/>
      <c r="DS362" s="78"/>
      <c r="DT362" s="78"/>
      <c r="DU362" s="78"/>
      <c r="DV362" s="78"/>
      <c r="DW362" s="78"/>
      <c r="DX362" s="78"/>
      <c r="DY362" s="78"/>
      <c r="DZ362" s="78"/>
      <c r="EA362" s="78"/>
      <c r="EB362" s="78"/>
      <c r="EC362" s="78"/>
      <c r="ED362" s="78"/>
      <c r="EE362" s="78"/>
      <c r="EF362" s="78"/>
      <c r="EG362" s="78"/>
      <c r="EH362" s="78"/>
      <c r="EI362" s="78"/>
      <c r="EJ362" s="78"/>
    </row>
    <row r="363" spans="1:140" x14ac:dyDescent="0.25">
      <c r="A363" s="87"/>
      <c r="B363" s="119">
        <v>360</v>
      </c>
      <c r="C363" s="88" t="s">
        <v>223</v>
      </c>
      <c r="D363" s="88" t="s">
        <v>331</v>
      </c>
      <c r="E363" s="73">
        <v>0</v>
      </c>
      <c r="F363" s="73">
        <v>0.28000000000000003</v>
      </c>
      <c r="G363" s="73">
        <v>0</v>
      </c>
      <c r="H363" s="74">
        <v>0</v>
      </c>
      <c r="I363" s="74">
        <v>0</v>
      </c>
      <c r="J363" s="74">
        <v>0</v>
      </c>
      <c r="K363" s="75">
        <v>0</v>
      </c>
      <c r="L363" s="74">
        <f t="shared" si="296"/>
        <v>0</v>
      </c>
      <c r="M363" s="74">
        <f t="shared" si="297"/>
        <v>0</v>
      </c>
      <c r="N363" s="74">
        <v>0</v>
      </c>
      <c r="O363" s="74">
        <v>0</v>
      </c>
      <c r="P363" s="74">
        <v>0</v>
      </c>
      <c r="Q363" s="74">
        <v>0</v>
      </c>
      <c r="R363" s="74">
        <v>0</v>
      </c>
      <c r="S363" s="74">
        <v>0</v>
      </c>
      <c r="T363" s="74">
        <v>0</v>
      </c>
      <c r="U363" s="74">
        <v>0</v>
      </c>
      <c r="V363" s="74">
        <v>0</v>
      </c>
      <c r="W363" s="74">
        <v>0</v>
      </c>
      <c r="X363" s="74">
        <v>0</v>
      </c>
      <c r="Y363" s="74">
        <v>0</v>
      </c>
      <c r="Z363" s="74">
        <v>0</v>
      </c>
      <c r="AA363" s="74">
        <v>0</v>
      </c>
      <c r="AB363" s="74">
        <v>0</v>
      </c>
      <c r="AC363" s="74">
        <v>0</v>
      </c>
      <c r="AD363" s="74">
        <v>0</v>
      </c>
      <c r="AE363" s="75">
        <v>0</v>
      </c>
      <c r="AF363" s="74">
        <f t="shared" si="261"/>
        <v>0</v>
      </c>
      <c r="AG363" s="74">
        <f t="shared" si="298"/>
        <v>0</v>
      </c>
      <c r="AH363" s="74">
        <f t="shared" si="299"/>
        <v>0</v>
      </c>
      <c r="AI363" s="75">
        <v>0</v>
      </c>
      <c r="AJ363" s="74">
        <f t="shared" si="300"/>
        <v>0</v>
      </c>
      <c r="AK363" s="74">
        <f t="shared" si="301"/>
        <v>0</v>
      </c>
      <c r="AL363" s="74">
        <f t="shared" si="302"/>
        <v>0</v>
      </c>
      <c r="AM363" s="75">
        <v>0</v>
      </c>
      <c r="AN363" s="74">
        <f t="shared" si="262"/>
        <v>0</v>
      </c>
      <c r="AO363" s="74">
        <f t="shared" si="263"/>
        <v>0</v>
      </c>
      <c r="AP363" s="74">
        <f t="shared" si="264"/>
        <v>0</v>
      </c>
      <c r="AQ363" s="75">
        <v>0</v>
      </c>
      <c r="AR363" s="74">
        <f t="shared" si="265"/>
        <v>0</v>
      </c>
      <c r="AS363" s="74">
        <f t="shared" si="266"/>
        <v>0</v>
      </c>
      <c r="AT363" s="74">
        <f t="shared" si="267"/>
        <v>0</v>
      </c>
      <c r="AU363" s="74">
        <v>0</v>
      </c>
      <c r="AV363" s="74">
        <v>0</v>
      </c>
      <c r="AW363" s="74">
        <v>5.894117647058823</v>
      </c>
      <c r="AX363" s="75">
        <v>0</v>
      </c>
      <c r="AY363" s="74">
        <f t="shared" si="268"/>
        <v>0</v>
      </c>
      <c r="AZ363" s="74">
        <f t="shared" si="269"/>
        <v>0</v>
      </c>
      <c r="BA363" s="74">
        <f t="shared" si="270"/>
        <v>0</v>
      </c>
      <c r="BB363" s="74">
        <v>0</v>
      </c>
      <c r="BC363" s="74">
        <f t="shared" si="306"/>
        <v>0</v>
      </c>
      <c r="BD363" s="74">
        <f t="shared" si="307"/>
        <v>0</v>
      </c>
      <c r="BE363" s="74">
        <f t="shared" si="308"/>
        <v>0</v>
      </c>
      <c r="BF363" s="75">
        <v>0.1</v>
      </c>
      <c r="BG363" s="74">
        <f t="shared" si="303"/>
        <v>0</v>
      </c>
      <c r="BH363" s="74">
        <f t="shared" si="304"/>
        <v>5.5000000000000007E-2</v>
      </c>
      <c r="BI363" s="74">
        <f t="shared" si="305"/>
        <v>4.5000000000000005E-2</v>
      </c>
      <c r="BJ363" s="75">
        <v>0</v>
      </c>
      <c r="BK363" s="74">
        <f t="shared" si="271"/>
        <v>0</v>
      </c>
      <c r="BL363" s="74">
        <f t="shared" si="272"/>
        <v>0</v>
      </c>
      <c r="BM363" s="74">
        <f t="shared" si="273"/>
        <v>0</v>
      </c>
      <c r="BN363" s="74">
        <f t="shared" si="278"/>
        <v>0</v>
      </c>
      <c r="BO363" s="74">
        <f t="shared" si="279"/>
        <v>5.9491176470588227</v>
      </c>
      <c r="BP363" s="74">
        <f t="shared" si="280"/>
        <v>0.32500000000000001</v>
      </c>
      <c r="BQ363" s="74">
        <f t="shared" si="281"/>
        <v>6.2741176470588229</v>
      </c>
      <c r="BS363" s="74">
        <f t="shared" si="282"/>
        <v>6.2741176470588229</v>
      </c>
      <c r="BT363" s="74">
        <f t="shared" si="283"/>
        <v>0</v>
      </c>
      <c r="BU363" s="74"/>
      <c r="BV363" s="77">
        <f t="shared" si="284"/>
        <v>0</v>
      </c>
      <c r="BW363" s="77">
        <f t="shared" si="285"/>
        <v>0.94819988749296824</v>
      </c>
      <c r="BX363" s="77">
        <f t="shared" si="286"/>
        <v>5.1800112507031697E-2</v>
      </c>
      <c r="BY363" s="78"/>
      <c r="BZ363" s="78"/>
      <c r="CA363" s="78"/>
      <c r="CB363" s="78"/>
      <c r="CC363" s="78"/>
      <c r="CD363" s="78"/>
      <c r="CE363" s="78"/>
      <c r="CF363" s="78"/>
      <c r="CG363" s="78"/>
      <c r="CH363" s="78"/>
      <c r="CI363" s="78"/>
      <c r="CJ363" s="78"/>
      <c r="CK363" s="78"/>
      <c r="CL363" s="78"/>
      <c r="CM363" s="78"/>
      <c r="CN363" s="78"/>
      <c r="CO363" s="78"/>
      <c r="CP363" s="78"/>
      <c r="CQ363" s="78"/>
      <c r="CR363" s="78"/>
      <c r="CS363" s="78"/>
      <c r="CT363" s="78"/>
      <c r="CU363" s="78"/>
      <c r="CV363" s="78"/>
      <c r="CW363" s="78"/>
      <c r="CX363" s="78"/>
      <c r="CY363" s="78"/>
      <c r="CZ363" s="78"/>
      <c r="DA363" s="78"/>
      <c r="DB363" s="78"/>
      <c r="DC363" s="78"/>
      <c r="DD363" s="78"/>
      <c r="DE363" s="78"/>
      <c r="DF363" s="78"/>
      <c r="DG363" s="78"/>
      <c r="DH363" s="78"/>
      <c r="DI363" s="78"/>
      <c r="DJ363" s="78"/>
      <c r="DK363" s="78"/>
      <c r="DL363" s="78"/>
      <c r="DM363" s="78"/>
      <c r="DN363" s="78"/>
      <c r="DO363" s="78"/>
      <c r="DP363" s="78"/>
      <c r="DQ363" s="78"/>
      <c r="DR363" s="78"/>
      <c r="DS363" s="78"/>
      <c r="DT363" s="78"/>
      <c r="DU363" s="78"/>
      <c r="DV363" s="78"/>
      <c r="DW363" s="78"/>
      <c r="DX363" s="78"/>
      <c r="DY363" s="78"/>
      <c r="DZ363" s="78"/>
      <c r="EA363" s="78"/>
      <c r="EB363" s="78"/>
      <c r="EC363" s="78"/>
      <c r="ED363" s="78"/>
      <c r="EE363" s="78"/>
      <c r="EF363" s="78"/>
      <c r="EG363" s="78"/>
      <c r="EH363" s="78"/>
      <c r="EI363" s="78"/>
      <c r="EJ363" s="78"/>
    </row>
    <row r="364" spans="1:140" x14ac:dyDescent="0.25">
      <c r="A364" s="87"/>
      <c r="B364" s="89">
        <v>361</v>
      </c>
      <c r="C364" s="90" t="s">
        <v>453</v>
      </c>
      <c r="D364" s="90" t="s">
        <v>454</v>
      </c>
      <c r="E364" s="91">
        <v>0</v>
      </c>
      <c r="F364" s="91">
        <v>9.120000000000001</v>
      </c>
      <c r="G364" s="91">
        <v>0</v>
      </c>
      <c r="H364" s="92">
        <v>24</v>
      </c>
      <c r="I364" s="92">
        <v>0</v>
      </c>
      <c r="J364" s="92">
        <v>0</v>
      </c>
      <c r="K364" s="93">
        <v>581</v>
      </c>
      <c r="L364" s="92">
        <f t="shared" si="296"/>
        <v>319.55</v>
      </c>
      <c r="M364" s="92">
        <f t="shared" si="297"/>
        <v>261.45</v>
      </c>
      <c r="N364" s="92">
        <v>0</v>
      </c>
      <c r="O364" s="92">
        <v>1017</v>
      </c>
      <c r="P364" s="92">
        <v>100.14</v>
      </c>
      <c r="Q364" s="92">
        <v>580.79</v>
      </c>
      <c r="R364" s="92">
        <v>88.12</v>
      </c>
      <c r="S364" s="92">
        <v>275.20999999999998</v>
      </c>
      <c r="T364" s="92">
        <v>0</v>
      </c>
      <c r="U364" s="92">
        <v>17.170000000000002</v>
      </c>
      <c r="V364" s="92">
        <v>0</v>
      </c>
      <c r="W364" s="92">
        <v>287</v>
      </c>
      <c r="X364" s="92">
        <v>5.3999999999999995</v>
      </c>
      <c r="Y364" s="92">
        <v>9.2899999999999991</v>
      </c>
      <c r="Z364" s="92">
        <v>0</v>
      </c>
      <c r="AA364" s="92">
        <v>0</v>
      </c>
      <c r="AB364" s="92">
        <v>0</v>
      </c>
      <c r="AC364" s="92">
        <v>215</v>
      </c>
      <c r="AD364" s="92">
        <v>0</v>
      </c>
      <c r="AE364" s="93">
        <v>437</v>
      </c>
      <c r="AF364" s="92">
        <f t="shared" si="261"/>
        <v>0</v>
      </c>
      <c r="AG364" s="92">
        <f t="shared" si="298"/>
        <v>0</v>
      </c>
      <c r="AH364" s="92">
        <f t="shared" si="299"/>
        <v>437</v>
      </c>
      <c r="AI364" s="93">
        <v>0</v>
      </c>
      <c r="AJ364" s="92">
        <f t="shared" si="300"/>
        <v>0</v>
      </c>
      <c r="AK364" s="92">
        <f t="shared" si="301"/>
        <v>0</v>
      </c>
      <c r="AL364" s="92">
        <f t="shared" si="302"/>
        <v>0</v>
      </c>
      <c r="AM364" s="93">
        <v>5.28</v>
      </c>
      <c r="AN364" s="92">
        <f t="shared" si="262"/>
        <v>0</v>
      </c>
      <c r="AO364" s="92">
        <f t="shared" si="263"/>
        <v>2.9040000000000004</v>
      </c>
      <c r="AP364" s="92">
        <f t="shared" si="264"/>
        <v>2.3760000000000003</v>
      </c>
      <c r="AQ364" s="93">
        <v>4.8099999999999996</v>
      </c>
      <c r="AR364" s="92">
        <f t="shared" si="265"/>
        <v>2.4049999999999998</v>
      </c>
      <c r="AS364" s="92">
        <f t="shared" si="266"/>
        <v>1.2024999999999999</v>
      </c>
      <c r="AT364" s="92">
        <f t="shared" si="267"/>
        <v>1.2024999999999999</v>
      </c>
      <c r="AU364" s="92">
        <v>0</v>
      </c>
      <c r="AV364" s="92">
        <v>0</v>
      </c>
      <c r="AW364" s="92">
        <v>0</v>
      </c>
      <c r="AX364" s="93">
        <v>0</v>
      </c>
      <c r="AY364" s="92">
        <f t="shared" si="268"/>
        <v>0</v>
      </c>
      <c r="AZ364" s="92">
        <f t="shared" si="269"/>
        <v>0</v>
      </c>
      <c r="BA364" s="92">
        <f t="shared" si="270"/>
        <v>0</v>
      </c>
      <c r="BB364" s="92">
        <v>46</v>
      </c>
      <c r="BC364" s="74">
        <f t="shared" si="306"/>
        <v>0</v>
      </c>
      <c r="BD364" s="74">
        <f t="shared" si="307"/>
        <v>0</v>
      </c>
      <c r="BE364" s="74">
        <f t="shared" si="308"/>
        <v>46</v>
      </c>
      <c r="BF364" s="93">
        <v>80</v>
      </c>
      <c r="BG364" s="92">
        <f t="shared" si="303"/>
        <v>0</v>
      </c>
      <c r="BH364" s="92">
        <f t="shared" si="304"/>
        <v>44</v>
      </c>
      <c r="BI364" s="92">
        <f t="shared" si="305"/>
        <v>36</v>
      </c>
      <c r="BJ364" s="93">
        <v>25.218870767005615</v>
      </c>
      <c r="BK364" s="92">
        <f t="shared" si="271"/>
        <v>0</v>
      </c>
      <c r="BL364" s="92">
        <f t="shared" si="272"/>
        <v>13.87037892185309</v>
      </c>
      <c r="BM364" s="92">
        <f t="shared" si="273"/>
        <v>11.348491845152527</v>
      </c>
      <c r="BN364" s="74">
        <f t="shared" si="278"/>
        <v>2.4049999999999998</v>
      </c>
      <c r="BO364" s="74">
        <f t="shared" si="279"/>
        <v>2761.6468789218529</v>
      </c>
      <c r="BP364" s="74">
        <f t="shared" si="280"/>
        <v>1043.4969918451523</v>
      </c>
      <c r="BQ364" s="92">
        <f t="shared" si="281"/>
        <v>3807.5488707670056</v>
      </c>
      <c r="BR364" s="94"/>
      <c r="BS364" s="92">
        <f t="shared" si="282"/>
        <v>3807.5488707670061</v>
      </c>
      <c r="BT364" s="92">
        <f t="shared" si="283"/>
        <v>0</v>
      </c>
      <c r="BU364" s="92"/>
      <c r="BV364" s="95">
        <f t="shared" si="284"/>
        <v>6.3163995568506735E-4</v>
      </c>
      <c r="BW364" s="95">
        <f t="shared" si="285"/>
        <v>0.7253083210893988</v>
      </c>
      <c r="BX364" s="95">
        <f t="shared" si="286"/>
        <v>0.2740600389549161</v>
      </c>
      <c r="BY364" s="78"/>
      <c r="BZ364" s="78"/>
      <c r="CA364" s="78"/>
      <c r="CB364" s="78"/>
      <c r="CC364" s="78"/>
      <c r="CD364" s="78"/>
      <c r="CE364" s="78"/>
      <c r="CF364" s="78"/>
      <c r="CG364" s="78"/>
      <c r="CH364" s="78"/>
      <c r="CI364" s="78"/>
      <c r="CJ364" s="78"/>
      <c r="CK364" s="78"/>
      <c r="CL364" s="78"/>
      <c r="CM364" s="78"/>
      <c r="CN364" s="78"/>
      <c r="CO364" s="78"/>
      <c r="CP364" s="78"/>
      <c r="CQ364" s="78"/>
      <c r="CR364" s="78"/>
      <c r="CS364" s="78"/>
      <c r="CT364" s="78"/>
      <c r="CU364" s="78"/>
      <c r="CV364" s="78"/>
      <c r="CW364" s="78"/>
      <c r="CX364" s="78"/>
      <c r="CY364" s="78"/>
      <c r="CZ364" s="78"/>
      <c r="DA364" s="78"/>
      <c r="DB364" s="78"/>
      <c r="DC364" s="78"/>
      <c r="DD364" s="78"/>
      <c r="DE364" s="78"/>
      <c r="DF364" s="78"/>
      <c r="DG364" s="78"/>
      <c r="DH364" s="78"/>
      <c r="DI364" s="78"/>
      <c r="DJ364" s="78"/>
      <c r="DK364" s="78"/>
      <c r="DL364" s="78"/>
      <c r="DM364" s="78"/>
      <c r="DN364" s="78"/>
      <c r="DO364" s="78"/>
      <c r="DP364" s="78"/>
      <c r="DQ364" s="78"/>
      <c r="DR364" s="78"/>
      <c r="DS364" s="78"/>
      <c r="DT364" s="78"/>
      <c r="DU364" s="78"/>
      <c r="DV364" s="78"/>
      <c r="DW364" s="78"/>
      <c r="DX364" s="78"/>
      <c r="DY364" s="78"/>
      <c r="DZ364" s="78"/>
      <c r="EA364" s="78"/>
      <c r="EB364" s="78"/>
      <c r="EC364" s="78"/>
      <c r="ED364" s="78"/>
      <c r="EE364" s="78"/>
      <c r="EF364" s="78"/>
      <c r="EG364" s="78"/>
      <c r="EH364" s="78"/>
      <c r="EI364" s="78"/>
      <c r="EJ364" s="78"/>
    </row>
    <row r="365" spans="1:140" x14ac:dyDescent="0.25">
      <c r="A365" s="87"/>
      <c r="B365" s="119">
        <v>362</v>
      </c>
      <c r="C365" s="88" t="s">
        <v>590</v>
      </c>
      <c r="D365" s="88" t="s">
        <v>455</v>
      </c>
      <c r="E365" s="73">
        <v>0</v>
      </c>
      <c r="F365" s="73">
        <v>1.2</v>
      </c>
      <c r="G365" s="73">
        <v>0</v>
      </c>
      <c r="H365" s="74">
        <v>0</v>
      </c>
      <c r="I365" s="74">
        <v>0</v>
      </c>
      <c r="J365" s="74">
        <v>0</v>
      </c>
      <c r="K365" s="75">
        <v>0</v>
      </c>
      <c r="L365" s="74">
        <f t="shared" si="296"/>
        <v>0</v>
      </c>
      <c r="M365" s="74">
        <f t="shared" si="297"/>
        <v>0</v>
      </c>
      <c r="N365" s="74">
        <v>0</v>
      </c>
      <c r="O365" s="74">
        <v>0</v>
      </c>
      <c r="P365" s="74">
        <v>0</v>
      </c>
      <c r="Q365" s="74">
        <v>0</v>
      </c>
      <c r="R365" s="74">
        <v>0</v>
      </c>
      <c r="S365" s="74">
        <v>0</v>
      </c>
      <c r="T365" s="74">
        <v>0</v>
      </c>
      <c r="U365" s="74">
        <v>0</v>
      </c>
      <c r="V365" s="74">
        <v>0</v>
      </c>
      <c r="W365" s="74">
        <v>6.2</v>
      </c>
      <c r="X365" s="74">
        <v>0</v>
      </c>
      <c r="Y365" s="74">
        <v>0</v>
      </c>
      <c r="Z365" s="74">
        <v>0</v>
      </c>
      <c r="AA365" s="74">
        <v>0</v>
      </c>
      <c r="AB365" s="74">
        <v>0</v>
      </c>
      <c r="AC365" s="74">
        <v>0</v>
      </c>
      <c r="AD365" s="74">
        <v>0</v>
      </c>
      <c r="AE365" s="75">
        <v>0</v>
      </c>
      <c r="AF365" s="74">
        <f t="shared" si="261"/>
        <v>0</v>
      </c>
      <c r="AG365" s="74">
        <f t="shared" si="298"/>
        <v>0</v>
      </c>
      <c r="AH365" s="74">
        <f t="shared" si="299"/>
        <v>0</v>
      </c>
      <c r="AI365" s="75">
        <v>0</v>
      </c>
      <c r="AJ365" s="74">
        <f t="shared" si="300"/>
        <v>0</v>
      </c>
      <c r="AK365" s="74">
        <f t="shared" si="301"/>
        <v>0</v>
      </c>
      <c r="AL365" s="74">
        <f t="shared" si="302"/>
        <v>0</v>
      </c>
      <c r="AM365" s="75">
        <v>0</v>
      </c>
      <c r="AN365" s="74">
        <f t="shared" si="262"/>
        <v>0</v>
      </c>
      <c r="AO365" s="74">
        <f t="shared" si="263"/>
        <v>0</v>
      </c>
      <c r="AP365" s="74">
        <f t="shared" si="264"/>
        <v>0</v>
      </c>
      <c r="AQ365" s="75">
        <v>0</v>
      </c>
      <c r="AR365" s="74">
        <f t="shared" si="265"/>
        <v>0</v>
      </c>
      <c r="AS365" s="74">
        <f t="shared" si="266"/>
        <v>0</v>
      </c>
      <c r="AT365" s="74">
        <f t="shared" si="267"/>
        <v>0</v>
      </c>
      <c r="AU365" s="74">
        <v>0</v>
      </c>
      <c r="AV365" s="74">
        <v>0</v>
      </c>
      <c r="AW365" s="74">
        <v>0</v>
      </c>
      <c r="AX365" s="75">
        <v>0</v>
      </c>
      <c r="AY365" s="74">
        <f t="shared" si="268"/>
        <v>0</v>
      </c>
      <c r="AZ365" s="74">
        <f t="shared" si="269"/>
        <v>0</v>
      </c>
      <c r="BA365" s="74">
        <f t="shared" si="270"/>
        <v>0</v>
      </c>
      <c r="BB365" s="74">
        <v>0</v>
      </c>
      <c r="BC365" s="74">
        <f t="shared" si="306"/>
        <v>0</v>
      </c>
      <c r="BD365" s="74">
        <f t="shared" si="307"/>
        <v>0</v>
      </c>
      <c r="BE365" s="74">
        <f t="shared" si="308"/>
        <v>0</v>
      </c>
      <c r="BF365" s="75">
        <v>0.2</v>
      </c>
      <c r="BG365" s="74">
        <f t="shared" si="303"/>
        <v>0</v>
      </c>
      <c r="BH365" s="74">
        <f t="shared" si="304"/>
        <v>0.11000000000000001</v>
      </c>
      <c r="BI365" s="74">
        <f t="shared" si="305"/>
        <v>9.0000000000000011E-2</v>
      </c>
      <c r="BJ365" s="75">
        <v>0</v>
      </c>
      <c r="BK365" s="74">
        <f t="shared" si="271"/>
        <v>0</v>
      </c>
      <c r="BL365" s="74">
        <f t="shared" si="272"/>
        <v>0</v>
      </c>
      <c r="BM365" s="74">
        <f t="shared" si="273"/>
        <v>0</v>
      </c>
      <c r="BN365" s="74">
        <f t="shared" si="278"/>
        <v>0</v>
      </c>
      <c r="BO365" s="74">
        <f t="shared" si="279"/>
        <v>6.3100000000000005</v>
      </c>
      <c r="BP365" s="74">
        <f t="shared" si="280"/>
        <v>1.29</v>
      </c>
      <c r="BQ365" s="74">
        <f t="shared" si="281"/>
        <v>7.6000000000000005</v>
      </c>
      <c r="BS365" s="74">
        <f t="shared" si="282"/>
        <v>7.6000000000000005</v>
      </c>
      <c r="BT365" s="74">
        <f t="shared" si="283"/>
        <v>0</v>
      </c>
      <c r="BU365" s="74"/>
      <c r="BV365" s="77">
        <f t="shared" si="284"/>
        <v>0</v>
      </c>
      <c r="BW365" s="77">
        <f t="shared" si="285"/>
        <v>0.83026315789473681</v>
      </c>
      <c r="BX365" s="77">
        <f t="shared" si="286"/>
        <v>0.16973684210526316</v>
      </c>
      <c r="BY365" s="78"/>
      <c r="BZ365" s="78"/>
      <c r="CA365" s="78"/>
      <c r="CB365" s="78"/>
      <c r="CC365" s="78"/>
      <c r="CD365" s="78"/>
      <c r="CE365" s="78"/>
      <c r="CF365" s="78"/>
      <c r="CG365" s="78"/>
      <c r="CH365" s="78"/>
      <c r="CI365" s="78"/>
      <c r="CJ365" s="78"/>
      <c r="CK365" s="78"/>
      <c r="CL365" s="78"/>
      <c r="CM365" s="78"/>
      <c r="CN365" s="78"/>
      <c r="CO365" s="78"/>
      <c r="CP365" s="78"/>
      <c r="CQ365" s="78"/>
      <c r="CR365" s="78"/>
      <c r="CS365" s="78"/>
      <c r="CT365" s="78"/>
      <c r="CU365" s="78"/>
      <c r="CV365" s="78"/>
      <c r="CW365" s="78"/>
      <c r="CX365" s="78"/>
      <c r="CY365" s="78"/>
      <c r="CZ365" s="78"/>
      <c r="DA365" s="78"/>
      <c r="DB365" s="78"/>
      <c r="DC365" s="78"/>
      <c r="DD365" s="78"/>
      <c r="DE365" s="78"/>
      <c r="DF365" s="78"/>
      <c r="DG365" s="78"/>
      <c r="DH365" s="78"/>
      <c r="DI365" s="78"/>
      <c r="DJ365" s="78"/>
      <c r="DK365" s="78"/>
      <c r="DL365" s="78"/>
      <c r="DM365" s="78"/>
      <c r="DN365" s="78"/>
      <c r="DO365" s="78"/>
      <c r="DP365" s="78"/>
      <c r="DQ365" s="78"/>
      <c r="DR365" s="78"/>
      <c r="DS365" s="78"/>
      <c r="DT365" s="78"/>
      <c r="DU365" s="78"/>
      <c r="DV365" s="78"/>
      <c r="DW365" s="78"/>
      <c r="DX365" s="78"/>
      <c r="DY365" s="78"/>
      <c r="DZ365" s="78"/>
      <c r="EA365" s="78"/>
      <c r="EB365" s="78"/>
      <c r="EC365" s="78"/>
      <c r="ED365" s="78"/>
      <c r="EE365" s="78"/>
      <c r="EF365" s="78"/>
      <c r="EG365" s="78"/>
      <c r="EH365" s="78"/>
      <c r="EI365" s="78"/>
      <c r="EJ365" s="78"/>
    </row>
    <row r="366" spans="1:140" x14ac:dyDescent="0.25">
      <c r="A366" s="72"/>
      <c r="B366" s="89">
        <v>363</v>
      </c>
      <c r="C366" s="90" t="s">
        <v>643</v>
      </c>
      <c r="D366" s="90" t="s">
        <v>233</v>
      </c>
      <c r="E366" s="91">
        <v>0</v>
      </c>
      <c r="F366" s="91">
        <v>0.43</v>
      </c>
      <c r="G366" s="91">
        <v>0</v>
      </c>
      <c r="H366" s="92">
        <v>0</v>
      </c>
      <c r="I366" s="92">
        <v>0</v>
      </c>
      <c r="J366" s="92">
        <v>0.33</v>
      </c>
      <c r="K366" s="93">
        <v>0</v>
      </c>
      <c r="L366" s="92">
        <f t="shared" si="296"/>
        <v>0</v>
      </c>
      <c r="M366" s="92">
        <f t="shared" si="297"/>
        <v>0</v>
      </c>
      <c r="N366" s="92">
        <v>0</v>
      </c>
      <c r="O366" s="92">
        <v>0</v>
      </c>
      <c r="P366" s="92">
        <v>0</v>
      </c>
      <c r="Q366" s="92">
        <v>0</v>
      </c>
      <c r="R366" s="92">
        <v>0</v>
      </c>
      <c r="S366" s="92">
        <v>0</v>
      </c>
      <c r="T366" s="92">
        <v>0</v>
      </c>
      <c r="U366" s="92">
        <v>0</v>
      </c>
      <c r="V366" s="92">
        <v>0</v>
      </c>
      <c r="W366" s="92">
        <v>26</v>
      </c>
      <c r="X366" s="92">
        <v>0</v>
      </c>
      <c r="Y366" s="92">
        <v>0</v>
      </c>
      <c r="Z366" s="92">
        <v>0</v>
      </c>
      <c r="AA366" s="92">
        <v>0</v>
      </c>
      <c r="AB366" s="92">
        <v>176</v>
      </c>
      <c r="AC366" s="92">
        <v>0</v>
      </c>
      <c r="AD366" s="92">
        <v>0</v>
      </c>
      <c r="AE366" s="93">
        <v>21</v>
      </c>
      <c r="AF366" s="92">
        <f t="shared" ref="AF366:AF429" si="309">0*AE366</f>
        <v>0</v>
      </c>
      <c r="AG366" s="92">
        <f t="shared" si="298"/>
        <v>0</v>
      </c>
      <c r="AH366" s="92">
        <f t="shared" si="299"/>
        <v>21</v>
      </c>
      <c r="AI366" s="93">
        <v>0</v>
      </c>
      <c r="AJ366" s="92">
        <f t="shared" si="300"/>
        <v>0</v>
      </c>
      <c r="AK366" s="92">
        <f t="shared" si="301"/>
        <v>0</v>
      </c>
      <c r="AL366" s="92">
        <f t="shared" si="302"/>
        <v>0</v>
      </c>
      <c r="AM366" s="93">
        <v>0</v>
      </c>
      <c r="AN366" s="92">
        <f t="shared" ref="AN366:AN429" si="310">0*AM366</f>
        <v>0</v>
      </c>
      <c r="AO366" s="92">
        <f t="shared" ref="AO366:AO429" si="311">0.55*AM366</f>
        <v>0</v>
      </c>
      <c r="AP366" s="92">
        <f t="shared" ref="AP366:AP429" si="312">0.45*AM366</f>
        <v>0</v>
      </c>
      <c r="AQ366" s="93">
        <v>0</v>
      </c>
      <c r="AR366" s="92">
        <f t="shared" ref="AR366:AR429" si="313">0.5*AQ366</f>
        <v>0</v>
      </c>
      <c r="AS366" s="92">
        <f t="shared" ref="AS366:AS429" si="314">0.25*AQ366</f>
        <v>0</v>
      </c>
      <c r="AT366" s="92">
        <f t="shared" ref="AT366:AT429" si="315">0.25*AQ366</f>
        <v>0</v>
      </c>
      <c r="AU366" s="92">
        <v>0</v>
      </c>
      <c r="AV366" s="92">
        <v>0</v>
      </c>
      <c r="AW366" s="92">
        <v>0</v>
      </c>
      <c r="AX366" s="93">
        <v>0</v>
      </c>
      <c r="AY366" s="92">
        <f t="shared" ref="AY366:AY429" si="316">0*AX366</f>
        <v>0</v>
      </c>
      <c r="AZ366" s="92">
        <f t="shared" ref="AZ366:AZ429" si="317">0.55*AX366</f>
        <v>0</v>
      </c>
      <c r="BA366" s="92">
        <f t="shared" ref="BA366:BA429" si="318">0.45*AX366</f>
        <v>0</v>
      </c>
      <c r="BB366" s="92">
        <v>0</v>
      </c>
      <c r="BC366" s="74">
        <f t="shared" si="306"/>
        <v>0</v>
      </c>
      <c r="BD366" s="74">
        <f t="shared" si="307"/>
        <v>0</v>
      </c>
      <c r="BE366" s="74">
        <f t="shared" si="308"/>
        <v>0</v>
      </c>
      <c r="BF366" s="93">
        <v>8.33</v>
      </c>
      <c r="BG366" s="92">
        <f t="shared" si="303"/>
        <v>0</v>
      </c>
      <c r="BH366" s="92">
        <f t="shared" si="304"/>
        <v>4.5815000000000001</v>
      </c>
      <c r="BI366" s="92">
        <f t="shared" si="305"/>
        <v>3.7484999999999999</v>
      </c>
      <c r="BJ366" s="93">
        <v>3.3089296481249129</v>
      </c>
      <c r="BK366" s="92">
        <f t="shared" ref="BK366:BK429" si="319">0*BJ366</f>
        <v>0</v>
      </c>
      <c r="BL366" s="92">
        <f t="shared" ref="BL366:BL429" si="320">0.55*BJ366</f>
        <v>1.8199113064687023</v>
      </c>
      <c r="BM366" s="92">
        <f t="shared" ref="BM366:BM429" si="321">0.45*BJ366</f>
        <v>1.4890183416562108</v>
      </c>
      <c r="BN366" s="74">
        <f t="shared" si="278"/>
        <v>0</v>
      </c>
      <c r="BO366" s="74">
        <f t="shared" si="279"/>
        <v>208.4014113064687</v>
      </c>
      <c r="BP366" s="74">
        <f t="shared" si="280"/>
        <v>26.997518341656214</v>
      </c>
      <c r="BQ366" s="92">
        <f t="shared" si="281"/>
        <v>235.39892964812492</v>
      </c>
      <c r="BR366" s="94"/>
      <c r="BS366" s="92">
        <f t="shared" si="282"/>
        <v>235.39892964812492</v>
      </c>
      <c r="BT366" s="92">
        <f t="shared" si="283"/>
        <v>0</v>
      </c>
      <c r="BU366" s="92"/>
      <c r="BV366" s="95">
        <f t="shared" si="284"/>
        <v>0</v>
      </c>
      <c r="BW366" s="95">
        <f t="shared" si="285"/>
        <v>0.88531163509531585</v>
      </c>
      <c r="BX366" s="95">
        <f t="shared" si="286"/>
        <v>0.11468836490468411</v>
      </c>
      <c r="BY366" s="78"/>
      <c r="BZ366" s="78"/>
      <c r="CA366" s="78"/>
      <c r="CB366" s="78"/>
      <c r="CC366" s="78"/>
      <c r="CD366" s="78"/>
      <c r="CE366" s="78"/>
      <c r="CF366" s="78"/>
      <c r="CG366" s="78"/>
      <c r="CH366" s="78"/>
      <c r="CI366" s="78"/>
      <c r="CJ366" s="78"/>
      <c r="CK366" s="78"/>
      <c r="CL366" s="78"/>
      <c r="CM366" s="78"/>
      <c r="CN366" s="78"/>
      <c r="CO366" s="78"/>
      <c r="CP366" s="78"/>
      <c r="CQ366" s="78"/>
      <c r="CR366" s="78"/>
      <c r="CS366" s="78"/>
      <c r="CT366" s="78"/>
      <c r="CU366" s="78"/>
      <c r="CV366" s="78"/>
      <c r="CW366" s="78"/>
      <c r="CX366" s="78"/>
      <c r="CY366" s="78"/>
      <c r="CZ366" s="78"/>
      <c r="DA366" s="78"/>
      <c r="DB366" s="78"/>
      <c r="DC366" s="78"/>
      <c r="DD366" s="78"/>
      <c r="DE366" s="78"/>
      <c r="DF366" s="78"/>
      <c r="DG366" s="78"/>
      <c r="DH366" s="78"/>
      <c r="DI366" s="78"/>
      <c r="DJ366" s="78"/>
      <c r="DK366" s="78"/>
      <c r="DL366" s="78"/>
      <c r="DM366" s="78"/>
      <c r="DN366" s="78"/>
      <c r="DO366" s="78"/>
      <c r="DP366" s="78"/>
      <c r="DQ366" s="78"/>
      <c r="DR366" s="78"/>
      <c r="DS366" s="78"/>
      <c r="DT366" s="78"/>
      <c r="DU366" s="78"/>
      <c r="DV366" s="78"/>
      <c r="DW366" s="78"/>
      <c r="DX366" s="78"/>
      <c r="DY366" s="78"/>
      <c r="DZ366" s="78"/>
      <c r="EA366" s="78"/>
      <c r="EB366" s="78"/>
      <c r="EC366" s="78"/>
      <c r="ED366" s="78"/>
      <c r="EE366" s="78"/>
      <c r="EF366" s="78"/>
      <c r="EG366" s="78"/>
      <c r="EH366" s="78"/>
      <c r="EI366" s="78"/>
      <c r="EJ366" s="78"/>
    </row>
    <row r="367" spans="1:140" x14ac:dyDescent="0.25">
      <c r="A367" s="80" t="s">
        <v>582</v>
      </c>
      <c r="B367" s="120">
        <v>364</v>
      </c>
      <c r="C367" s="81" t="s">
        <v>589</v>
      </c>
      <c r="D367" s="81" t="s">
        <v>332</v>
      </c>
      <c r="E367" s="82">
        <v>0</v>
      </c>
      <c r="F367" s="82">
        <v>0</v>
      </c>
      <c r="G367" s="82">
        <v>0</v>
      </c>
      <c r="H367" s="83">
        <v>0</v>
      </c>
      <c r="I367" s="83">
        <v>0</v>
      </c>
      <c r="J367" s="83">
        <v>0</v>
      </c>
      <c r="K367" s="84">
        <v>0</v>
      </c>
      <c r="L367" s="83">
        <f t="shared" si="296"/>
        <v>0</v>
      </c>
      <c r="M367" s="83">
        <f t="shared" si="297"/>
        <v>0</v>
      </c>
      <c r="N367" s="83">
        <v>0</v>
      </c>
      <c r="O367" s="83">
        <v>0</v>
      </c>
      <c r="P367" s="83">
        <v>0</v>
      </c>
      <c r="Q367" s="83">
        <v>0</v>
      </c>
      <c r="R367" s="83">
        <v>0</v>
      </c>
      <c r="S367" s="83">
        <v>0</v>
      </c>
      <c r="T367" s="83">
        <v>0</v>
      </c>
      <c r="U367" s="83">
        <v>0</v>
      </c>
      <c r="V367" s="83">
        <v>0</v>
      </c>
      <c r="W367" s="83">
        <v>0</v>
      </c>
      <c r="X367" s="83">
        <v>0</v>
      </c>
      <c r="Y367" s="83">
        <v>0</v>
      </c>
      <c r="Z367" s="83">
        <v>0</v>
      </c>
      <c r="AA367" s="83">
        <v>0</v>
      </c>
      <c r="AB367" s="83">
        <v>0</v>
      </c>
      <c r="AC367" s="83">
        <v>0</v>
      </c>
      <c r="AD367" s="83">
        <v>0</v>
      </c>
      <c r="AE367" s="84">
        <v>0</v>
      </c>
      <c r="AF367" s="83">
        <f t="shared" si="309"/>
        <v>0</v>
      </c>
      <c r="AG367" s="83">
        <f t="shared" si="298"/>
        <v>0</v>
      </c>
      <c r="AH367" s="83">
        <f t="shared" si="299"/>
        <v>0</v>
      </c>
      <c r="AI367" s="84">
        <v>0</v>
      </c>
      <c r="AJ367" s="83">
        <f t="shared" si="300"/>
        <v>0</v>
      </c>
      <c r="AK367" s="83">
        <f t="shared" si="301"/>
        <v>0</v>
      </c>
      <c r="AL367" s="83">
        <f t="shared" si="302"/>
        <v>0</v>
      </c>
      <c r="AM367" s="84">
        <v>0</v>
      </c>
      <c r="AN367" s="83">
        <f t="shared" si="310"/>
        <v>0</v>
      </c>
      <c r="AO367" s="83">
        <f t="shared" si="311"/>
        <v>0</v>
      </c>
      <c r="AP367" s="83">
        <f t="shared" si="312"/>
        <v>0</v>
      </c>
      <c r="AQ367" s="84">
        <v>0</v>
      </c>
      <c r="AR367" s="83">
        <f t="shared" si="313"/>
        <v>0</v>
      </c>
      <c r="AS367" s="83">
        <f t="shared" si="314"/>
        <v>0</v>
      </c>
      <c r="AT367" s="83">
        <f t="shared" si="315"/>
        <v>0</v>
      </c>
      <c r="AU367" s="83">
        <v>0</v>
      </c>
      <c r="AV367" s="83">
        <v>0</v>
      </c>
      <c r="AW367" s="83">
        <v>0</v>
      </c>
      <c r="AX367" s="84">
        <v>0</v>
      </c>
      <c r="AY367" s="83">
        <f t="shared" si="316"/>
        <v>0</v>
      </c>
      <c r="AZ367" s="83">
        <f t="shared" si="317"/>
        <v>0</v>
      </c>
      <c r="BA367" s="83">
        <f t="shared" si="318"/>
        <v>0</v>
      </c>
      <c r="BB367" s="83">
        <v>0</v>
      </c>
      <c r="BC367" s="83">
        <f t="shared" si="306"/>
        <v>0</v>
      </c>
      <c r="BD367" s="83">
        <f t="shared" si="307"/>
        <v>0</v>
      </c>
      <c r="BE367" s="83">
        <f t="shared" si="308"/>
        <v>0</v>
      </c>
      <c r="BF367" s="84">
        <v>0</v>
      </c>
      <c r="BG367" s="83">
        <f t="shared" si="303"/>
        <v>0</v>
      </c>
      <c r="BH367" s="83">
        <f t="shared" si="304"/>
        <v>0</v>
      </c>
      <c r="BI367" s="83">
        <f t="shared" si="305"/>
        <v>0</v>
      </c>
      <c r="BJ367" s="84">
        <v>0</v>
      </c>
      <c r="BK367" s="83">
        <f t="shared" si="319"/>
        <v>0</v>
      </c>
      <c r="BL367" s="83">
        <f t="shared" si="320"/>
        <v>0</v>
      </c>
      <c r="BM367" s="83">
        <f t="shared" si="321"/>
        <v>0</v>
      </c>
      <c r="BN367" s="83">
        <f t="shared" si="278"/>
        <v>0</v>
      </c>
      <c r="BO367" s="83">
        <f t="shared" si="279"/>
        <v>0</v>
      </c>
      <c r="BP367" s="83">
        <f t="shared" si="280"/>
        <v>0</v>
      </c>
      <c r="BQ367" s="83">
        <f t="shared" si="281"/>
        <v>0</v>
      </c>
      <c r="BR367" s="85"/>
      <c r="BS367" s="83">
        <f t="shared" si="282"/>
        <v>0</v>
      </c>
      <c r="BT367" s="83">
        <f t="shared" si="283"/>
        <v>0</v>
      </c>
      <c r="BU367" s="83"/>
      <c r="BV367" s="86">
        <f t="shared" si="284"/>
        <v>0</v>
      </c>
      <c r="BW367" s="86">
        <f t="shared" si="285"/>
        <v>0</v>
      </c>
      <c r="BX367" s="86">
        <f t="shared" si="286"/>
        <v>0</v>
      </c>
      <c r="BY367" s="78"/>
      <c r="BZ367" s="78"/>
      <c r="CA367" s="78"/>
      <c r="CB367" s="78"/>
      <c r="CC367" s="78"/>
      <c r="CD367" s="78"/>
      <c r="CE367" s="78"/>
      <c r="CF367" s="78"/>
      <c r="CG367" s="78"/>
      <c r="CH367" s="78"/>
      <c r="CI367" s="78"/>
      <c r="CJ367" s="78"/>
      <c r="CK367" s="78"/>
      <c r="CL367" s="78"/>
      <c r="CM367" s="78"/>
      <c r="CN367" s="78"/>
      <c r="CO367" s="78"/>
      <c r="CP367" s="78"/>
      <c r="CQ367" s="78"/>
      <c r="CR367" s="78"/>
      <c r="CS367" s="78"/>
      <c r="CT367" s="78"/>
      <c r="CU367" s="78"/>
      <c r="CV367" s="78"/>
      <c r="CW367" s="78"/>
      <c r="CX367" s="78"/>
      <c r="CY367" s="78"/>
      <c r="CZ367" s="78"/>
      <c r="DA367" s="78"/>
      <c r="DB367" s="78"/>
      <c r="DC367" s="78"/>
      <c r="DD367" s="78"/>
      <c r="DE367" s="78"/>
      <c r="DF367" s="78"/>
      <c r="DG367" s="78"/>
      <c r="DH367" s="78"/>
      <c r="DI367" s="78"/>
      <c r="DJ367" s="78"/>
      <c r="DK367" s="78"/>
      <c r="DL367" s="78"/>
      <c r="DM367" s="78"/>
      <c r="DN367" s="78"/>
      <c r="DO367" s="78"/>
      <c r="DP367" s="78"/>
      <c r="DQ367" s="78"/>
      <c r="DR367" s="78"/>
      <c r="DS367" s="78"/>
      <c r="DT367" s="78"/>
      <c r="DU367" s="78"/>
      <c r="DV367" s="78"/>
      <c r="DW367" s="78"/>
      <c r="DX367" s="78"/>
      <c r="DY367" s="78"/>
      <c r="DZ367" s="78"/>
      <c r="EA367" s="78"/>
      <c r="EB367" s="78"/>
      <c r="EC367" s="78"/>
      <c r="ED367" s="78"/>
      <c r="EE367" s="78"/>
      <c r="EF367" s="78"/>
      <c r="EG367" s="78"/>
      <c r="EH367" s="78"/>
      <c r="EI367" s="78"/>
      <c r="EJ367" s="78"/>
    </row>
    <row r="368" spans="1:140" x14ac:dyDescent="0.25">
      <c r="A368" s="72"/>
      <c r="B368" s="119">
        <v>365</v>
      </c>
      <c r="C368" s="88" t="s">
        <v>629</v>
      </c>
      <c r="D368" s="88" t="s">
        <v>20</v>
      </c>
      <c r="E368" s="73">
        <v>0</v>
      </c>
      <c r="F368" s="73">
        <v>0</v>
      </c>
      <c r="G368" s="73">
        <v>0</v>
      </c>
      <c r="H368" s="74">
        <v>0</v>
      </c>
      <c r="I368" s="74">
        <v>0</v>
      </c>
      <c r="J368" s="74">
        <v>0</v>
      </c>
      <c r="K368" s="75">
        <v>0</v>
      </c>
      <c r="L368" s="74">
        <f t="shared" si="296"/>
        <v>0</v>
      </c>
      <c r="M368" s="74">
        <f t="shared" si="297"/>
        <v>0</v>
      </c>
      <c r="N368" s="74">
        <v>0</v>
      </c>
      <c r="O368" s="74">
        <v>0</v>
      </c>
      <c r="P368" s="74">
        <v>0</v>
      </c>
      <c r="Q368" s="74">
        <v>0</v>
      </c>
      <c r="R368" s="74">
        <v>0</v>
      </c>
      <c r="S368" s="74">
        <v>0</v>
      </c>
      <c r="T368" s="74">
        <v>0</v>
      </c>
      <c r="U368" s="74">
        <v>0</v>
      </c>
      <c r="V368" s="74">
        <v>0</v>
      </c>
      <c r="W368" s="74">
        <v>0</v>
      </c>
      <c r="X368" s="74">
        <v>0</v>
      </c>
      <c r="Y368" s="74">
        <v>0</v>
      </c>
      <c r="Z368" s="74">
        <v>0</v>
      </c>
      <c r="AA368" s="74">
        <v>0</v>
      </c>
      <c r="AB368" s="74">
        <v>0</v>
      </c>
      <c r="AC368" s="74">
        <v>0</v>
      </c>
      <c r="AD368" s="74">
        <v>0</v>
      </c>
      <c r="AE368" s="75">
        <v>0</v>
      </c>
      <c r="AF368" s="74">
        <f t="shared" si="309"/>
        <v>0</v>
      </c>
      <c r="AG368" s="74">
        <f t="shared" si="298"/>
        <v>0</v>
      </c>
      <c r="AH368" s="74">
        <f t="shared" si="299"/>
        <v>0</v>
      </c>
      <c r="AI368" s="75">
        <v>0</v>
      </c>
      <c r="AJ368" s="74">
        <f t="shared" si="300"/>
        <v>0</v>
      </c>
      <c r="AK368" s="74">
        <f t="shared" si="301"/>
        <v>0</v>
      </c>
      <c r="AL368" s="74">
        <f t="shared" si="302"/>
        <v>0</v>
      </c>
      <c r="AM368" s="75">
        <v>0</v>
      </c>
      <c r="AN368" s="74">
        <f t="shared" si="310"/>
        <v>0</v>
      </c>
      <c r="AO368" s="74">
        <f t="shared" si="311"/>
        <v>0</v>
      </c>
      <c r="AP368" s="74">
        <f t="shared" si="312"/>
        <v>0</v>
      </c>
      <c r="AQ368" s="75">
        <v>0</v>
      </c>
      <c r="AR368" s="74">
        <f t="shared" si="313"/>
        <v>0</v>
      </c>
      <c r="AS368" s="74">
        <f t="shared" si="314"/>
        <v>0</v>
      </c>
      <c r="AT368" s="74">
        <f t="shared" si="315"/>
        <v>0</v>
      </c>
      <c r="AU368" s="74">
        <v>0</v>
      </c>
      <c r="AV368" s="74">
        <v>0</v>
      </c>
      <c r="AW368" s="74">
        <v>0</v>
      </c>
      <c r="AX368" s="75">
        <v>0</v>
      </c>
      <c r="AY368" s="74">
        <f t="shared" si="316"/>
        <v>0</v>
      </c>
      <c r="AZ368" s="74">
        <f t="shared" si="317"/>
        <v>0</v>
      </c>
      <c r="BA368" s="74">
        <f t="shared" si="318"/>
        <v>0</v>
      </c>
      <c r="BB368" s="74">
        <v>805</v>
      </c>
      <c r="BC368" s="74">
        <f t="shared" si="306"/>
        <v>0</v>
      </c>
      <c r="BD368" s="74">
        <f t="shared" si="307"/>
        <v>0</v>
      </c>
      <c r="BE368" s="74">
        <f t="shared" si="308"/>
        <v>805</v>
      </c>
      <c r="BF368" s="75">
        <v>23.07</v>
      </c>
      <c r="BG368" s="74">
        <f t="shared" si="303"/>
        <v>0</v>
      </c>
      <c r="BH368" s="74">
        <f t="shared" si="304"/>
        <v>12.688500000000001</v>
      </c>
      <c r="BI368" s="74">
        <f t="shared" si="305"/>
        <v>10.381500000000001</v>
      </c>
      <c r="BJ368" s="75">
        <v>0</v>
      </c>
      <c r="BK368" s="74">
        <f t="shared" si="319"/>
        <v>0</v>
      </c>
      <c r="BL368" s="74">
        <f t="shared" si="320"/>
        <v>0</v>
      </c>
      <c r="BM368" s="74">
        <f t="shared" si="321"/>
        <v>0</v>
      </c>
      <c r="BN368" s="74">
        <f t="shared" si="278"/>
        <v>0</v>
      </c>
      <c r="BO368" s="74">
        <f t="shared" si="279"/>
        <v>12.688500000000001</v>
      </c>
      <c r="BP368" s="74">
        <f t="shared" si="280"/>
        <v>815.38149999999996</v>
      </c>
      <c r="BQ368" s="74">
        <f t="shared" si="281"/>
        <v>828.06999999999994</v>
      </c>
      <c r="BS368" s="74">
        <f t="shared" si="282"/>
        <v>828.07</v>
      </c>
      <c r="BT368" s="74">
        <f t="shared" si="283"/>
        <v>0</v>
      </c>
      <c r="BU368" s="74"/>
      <c r="BV368" s="77">
        <f t="shared" si="284"/>
        <v>0</v>
      </c>
      <c r="BW368" s="77">
        <f t="shared" si="285"/>
        <v>1.5322979941309312E-2</v>
      </c>
      <c r="BX368" s="77">
        <f t="shared" si="286"/>
        <v>0.98467702005869073</v>
      </c>
      <c r="BY368" s="78"/>
      <c r="BZ368" s="78"/>
      <c r="CA368" s="78"/>
      <c r="CB368" s="78"/>
      <c r="CC368" s="78"/>
      <c r="CD368" s="78"/>
      <c r="CE368" s="78"/>
      <c r="CF368" s="78"/>
      <c r="CG368" s="78"/>
      <c r="CH368" s="78"/>
      <c r="CI368" s="78"/>
      <c r="CJ368" s="78"/>
      <c r="CK368" s="78"/>
      <c r="CL368" s="78"/>
      <c r="CM368" s="78"/>
      <c r="CN368" s="78"/>
      <c r="CO368" s="78"/>
      <c r="CP368" s="78"/>
      <c r="CQ368" s="78"/>
      <c r="CR368" s="78"/>
      <c r="CS368" s="78"/>
      <c r="CT368" s="78"/>
      <c r="CU368" s="78"/>
      <c r="CV368" s="78"/>
      <c r="CW368" s="78"/>
      <c r="CX368" s="78"/>
      <c r="CY368" s="78"/>
      <c r="CZ368" s="78"/>
      <c r="DA368" s="78"/>
      <c r="DB368" s="78"/>
      <c r="DC368" s="78"/>
      <c r="DD368" s="78"/>
      <c r="DE368" s="78"/>
      <c r="DF368" s="78"/>
      <c r="DG368" s="78"/>
      <c r="DH368" s="78"/>
      <c r="DI368" s="78"/>
      <c r="DJ368" s="78"/>
      <c r="DK368" s="78"/>
      <c r="DL368" s="78"/>
      <c r="DM368" s="78"/>
      <c r="DN368" s="78"/>
      <c r="DO368" s="78"/>
      <c r="DP368" s="78"/>
      <c r="DQ368" s="78"/>
      <c r="DR368" s="78"/>
      <c r="DS368" s="78"/>
      <c r="DT368" s="78"/>
      <c r="DU368" s="78"/>
      <c r="DV368" s="78"/>
      <c r="DW368" s="78"/>
      <c r="DX368" s="78"/>
      <c r="DY368" s="78"/>
      <c r="DZ368" s="78"/>
      <c r="EA368" s="78"/>
      <c r="EB368" s="78"/>
      <c r="EC368" s="78"/>
      <c r="ED368" s="78"/>
      <c r="EE368" s="78"/>
      <c r="EF368" s="78"/>
      <c r="EG368" s="78"/>
      <c r="EH368" s="78"/>
      <c r="EI368" s="78"/>
      <c r="EJ368" s="78"/>
    </row>
    <row r="369" spans="1:140" x14ac:dyDescent="0.25">
      <c r="A369" s="87"/>
      <c r="B369" s="119">
        <v>366</v>
      </c>
      <c r="C369" s="88" t="s">
        <v>409</v>
      </c>
      <c r="D369" s="88" t="s">
        <v>707</v>
      </c>
      <c r="E369" s="73">
        <v>0</v>
      </c>
      <c r="F369" s="73">
        <v>0</v>
      </c>
      <c r="G369" s="73">
        <v>0</v>
      </c>
      <c r="H369" s="74">
        <v>4.79</v>
      </c>
      <c r="I369" s="74">
        <v>0</v>
      </c>
      <c r="J369" s="74">
        <v>0</v>
      </c>
      <c r="K369" s="75">
        <v>0</v>
      </c>
      <c r="L369" s="74">
        <f t="shared" si="296"/>
        <v>0</v>
      </c>
      <c r="M369" s="74">
        <f t="shared" si="297"/>
        <v>0</v>
      </c>
      <c r="N369" s="74">
        <v>8.48</v>
      </c>
      <c r="O369" s="74">
        <v>0</v>
      </c>
      <c r="P369" s="74">
        <v>0</v>
      </c>
      <c r="Q369" s="74">
        <v>0</v>
      </c>
      <c r="R369" s="74">
        <v>0</v>
      </c>
      <c r="S369" s="74">
        <v>0</v>
      </c>
      <c r="T369" s="74">
        <v>0</v>
      </c>
      <c r="U369" s="74">
        <v>49</v>
      </c>
      <c r="V369" s="74">
        <v>0</v>
      </c>
      <c r="W369" s="74">
        <v>0</v>
      </c>
      <c r="X369" s="74">
        <v>0</v>
      </c>
      <c r="Y369" s="74">
        <v>0</v>
      </c>
      <c r="Z369" s="74">
        <v>0</v>
      </c>
      <c r="AA369" s="74">
        <v>0</v>
      </c>
      <c r="AB369" s="74">
        <v>0</v>
      </c>
      <c r="AC369" s="74">
        <v>0</v>
      </c>
      <c r="AD369" s="74">
        <v>0</v>
      </c>
      <c r="AE369" s="75">
        <v>0</v>
      </c>
      <c r="AF369" s="74">
        <f t="shared" si="309"/>
        <v>0</v>
      </c>
      <c r="AG369" s="74">
        <f t="shared" si="298"/>
        <v>0</v>
      </c>
      <c r="AH369" s="74">
        <f t="shared" si="299"/>
        <v>0</v>
      </c>
      <c r="AI369" s="75">
        <v>0</v>
      </c>
      <c r="AJ369" s="74">
        <f t="shared" si="300"/>
        <v>0</v>
      </c>
      <c r="AK369" s="74">
        <f t="shared" si="301"/>
        <v>0</v>
      </c>
      <c r="AL369" s="74">
        <f t="shared" si="302"/>
        <v>0</v>
      </c>
      <c r="AM369" s="75">
        <v>0</v>
      </c>
      <c r="AN369" s="74">
        <f t="shared" si="310"/>
        <v>0</v>
      </c>
      <c r="AO369" s="74">
        <f t="shared" si="311"/>
        <v>0</v>
      </c>
      <c r="AP369" s="74">
        <f t="shared" si="312"/>
        <v>0</v>
      </c>
      <c r="AQ369" s="75">
        <v>4.8</v>
      </c>
      <c r="AR369" s="74">
        <f t="shared" si="313"/>
        <v>2.4</v>
      </c>
      <c r="AS369" s="74">
        <f t="shared" si="314"/>
        <v>1.2</v>
      </c>
      <c r="AT369" s="74">
        <f t="shared" si="315"/>
        <v>1.2</v>
      </c>
      <c r="AU369" s="74">
        <v>0</v>
      </c>
      <c r="AV369" s="74">
        <v>0</v>
      </c>
      <c r="AW369" s="74">
        <v>0</v>
      </c>
      <c r="AX369" s="75">
        <v>0</v>
      </c>
      <c r="AY369" s="74">
        <f t="shared" si="316"/>
        <v>0</v>
      </c>
      <c r="AZ369" s="74">
        <f t="shared" si="317"/>
        <v>0</v>
      </c>
      <c r="BA369" s="74">
        <f t="shared" si="318"/>
        <v>0</v>
      </c>
      <c r="BB369" s="74">
        <v>1048</v>
      </c>
      <c r="BC369" s="74">
        <f t="shared" si="306"/>
        <v>0</v>
      </c>
      <c r="BD369" s="74">
        <f t="shared" si="307"/>
        <v>0</v>
      </c>
      <c r="BE369" s="74">
        <f t="shared" si="308"/>
        <v>1048</v>
      </c>
      <c r="BF369" s="75">
        <v>31.439999999999998</v>
      </c>
      <c r="BG369" s="74">
        <f t="shared" si="303"/>
        <v>0</v>
      </c>
      <c r="BH369" s="74">
        <f t="shared" si="304"/>
        <v>17.292000000000002</v>
      </c>
      <c r="BI369" s="74">
        <f t="shared" si="305"/>
        <v>14.148</v>
      </c>
      <c r="BJ369" s="75">
        <v>0</v>
      </c>
      <c r="BK369" s="74">
        <f t="shared" si="319"/>
        <v>0</v>
      </c>
      <c r="BL369" s="74">
        <f t="shared" si="320"/>
        <v>0</v>
      </c>
      <c r="BM369" s="74">
        <f t="shared" si="321"/>
        <v>0</v>
      </c>
      <c r="BN369" s="74">
        <f t="shared" si="278"/>
        <v>2.4</v>
      </c>
      <c r="BO369" s="74">
        <f t="shared" si="279"/>
        <v>67.492000000000004</v>
      </c>
      <c r="BP369" s="74">
        <f t="shared" si="280"/>
        <v>1076.6179999999999</v>
      </c>
      <c r="BQ369" s="74">
        <f t="shared" si="281"/>
        <v>1146.51</v>
      </c>
      <c r="BS369" s="74">
        <f t="shared" si="282"/>
        <v>1146.51</v>
      </c>
      <c r="BT369" s="74">
        <f t="shared" si="283"/>
        <v>0</v>
      </c>
      <c r="BU369" s="74"/>
      <c r="BV369" s="77">
        <f t="shared" si="284"/>
        <v>2.0933092602768402E-3</v>
      </c>
      <c r="BW369" s="77">
        <f t="shared" si="285"/>
        <v>5.8867345247751876E-2</v>
      </c>
      <c r="BX369" s="77">
        <f t="shared" si="286"/>
        <v>0.93903934549197121</v>
      </c>
      <c r="BY369" s="78"/>
      <c r="BZ369" s="78"/>
      <c r="CA369" s="78"/>
      <c r="CB369" s="78"/>
      <c r="CC369" s="78"/>
      <c r="CD369" s="78"/>
      <c r="CE369" s="78"/>
      <c r="CF369" s="78"/>
      <c r="CG369" s="78"/>
      <c r="CH369" s="78"/>
      <c r="CI369" s="78"/>
      <c r="CJ369" s="78"/>
      <c r="CK369" s="78"/>
      <c r="CL369" s="78"/>
      <c r="CM369" s="78"/>
      <c r="CN369" s="78"/>
      <c r="CO369" s="78"/>
      <c r="CP369" s="78"/>
      <c r="CQ369" s="78"/>
      <c r="CR369" s="78"/>
      <c r="CS369" s="78"/>
      <c r="CT369" s="78"/>
      <c r="CU369" s="78"/>
      <c r="CV369" s="78"/>
      <c r="CW369" s="78"/>
      <c r="CX369" s="78"/>
      <c r="CY369" s="78"/>
      <c r="CZ369" s="78"/>
      <c r="DA369" s="78"/>
      <c r="DB369" s="78"/>
      <c r="DC369" s="78"/>
      <c r="DD369" s="78"/>
      <c r="DE369" s="78"/>
      <c r="DF369" s="78"/>
      <c r="DG369" s="78"/>
      <c r="DH369" s="78"/>
      <c r="DI369" s="78"/>
      <c r="DJ369" s="78"/>
      <c r="DK369" s="78"/>
      <c r="DL369" s="78"/>
      <c r="DM369" s="78"/>
      <c r="DN369" s="78"/>
      <c r="DO369" s="78"/>
      <c r="DP369" s="78"/>
      <c r="DQ369" s="78"/>
      <c r="DR369" s="78"/>
      <c r="DS369" s="78"/>
      <c r="DT369" s="78"/>
      <c r="DU369" s="78"/>
      <c r="DV369" s="78"/>
      <c r="DW369" s="78"/>
      <c r="DX369" s="78"/>
      <c r="DY369" s="78"/>
      <c r="DZ369" s="78"/>
      <c r="EA369" s="78"/>
      <c r="EB369" s="78"/>
      <c r="EC369" s="78"/>
      <c r="ED369" s="78"/>
      <c r="EE369" s="78"/>
      <c r="EF369" s="78"/>
      <c r="EG369" s="78"/>
      <c r="EH369" s="78"/>
      <c r="EI369" s="78"/>
      <c r="EJ369" s="78"/>
    </row>
    <row r="370" spans="1:140" x14ac:dyDescent="0.25">
      <c r="A370" s="87"/>
      <c r="B370" s="119">
        <v>367</v>
      </c>
      <c r="C370" s="88" t="s">
        <v>602</v>
      </c>
      <c r="D370" s="88" t="s">
        <v>333</v>
      </c>
      <c r="E370" s="73">
        <v>0</v>
      </c>
      <c r="F370" s="73">
        <v>0</v>
      </c>
      <c r="G370" s="73">
        <v>0</v>
      </c>
      <c r="H370" s="74">
        <v>0</v>
      </c>
      <c r="I370" s="74">
        <v>0</v>
      </c>
      <c r="J370" s="74">
        <v>0</v>
      </c>
      <c r="K370" s="75">
        <v>0</v>
      </c>
      <c r="L370" s="74">
        <f t="shared" si="296"/>
        <v>0</v>
      </c>
      <c r="M370" s="74">
        <f t="shared" si="297"/>
        <v>0</v>
      </c>
      <c r="N370" s="74">
        <v>0</v>
      </c>
      <c r="O370" s="74">
        <v>0</v>
      </c>
      <c r="P370" s="74">
        <v>0</v>
      </c>
      <c r="Q370" s="74">
        <v>0</v>
      </c>
      <c r="R370" s="74">
        <v>0</v>
      </c>
      <c r="S370" s="74">
        <v>0</v>
      </c>
      <c r="T370" s="74">
        <v>0</v>
      </c>
      <c r="U370" s="74">
        <v>0</v>
      </c>
      <c r="V370" s="74">
        <v>0.05</v>
      </c>
      <c r="W370" s="74">
        <v>0</v>
      </c>
      <c r="X370" s="74">
        <v>0</v>
      </c>
      <c r="Y370" s="74">
        <v>0</v>
      </c>
      <c r="Z370" s="74">
        <v>0</v>
      </c>
      <c r="AA370" s="74">
        <v>0</v>
      </c>
      <c r="AB370" s="74">
        <v>13.39</v>
      </c>
      <c r="AC370" s="74">
        <v>0</v>
      </c>
      <c r="AD370" s="74">
        <v>0</v>
      </c>
      <c r="AE370" s="75">
        <v>0</v>
      </c>
      <c r="AF370" s="74">
        <f t="shared" si="309"/>
        <v>0</v>
      </c>
      <c r="AG370" s="74">
        <f t="shared" si="298"/>
        <v>0</v>
      </c>
      <c r="AH370" s="74">
        <f t="shared" si="299"/>
        <v>0</v>
      </c>
      <c r="AI370" s="75">
        <v>0</v>
      </c>
      <c r="AJ370" s="74">
        <f t="shared" si="300"/>
        <v>0</v>
      </c>
      <c r="AK370" s="74">
        <f t="shared" si="301"/>
        <v>0</v>
      </c>
      <c r="AL370" s="74">
        <f t="shared" si="302"/>
        <v>0</v>
      </c>
      <c r="AM370" s="75">
        <v>0</v>
      </c>
      <c r="AN370" s="74">
        <f t="shared" si="310"/>
        <v>0</v>
      </c>
      <c r="AO370" s="74">
        <f t="shared" si="311"/>
        <v>0</v>
      </c>
      <c r="AP370" s="74">
        <f t="shared" si="312"/>
        <v>0</v>
      </c>
      <c r="AQ370" s="75">
        <v>0</v>
      </c>
      <c r="AR370" s="74">
        <f t="shared" si="313"/>
        <v>0</v>
      </c>
      <c r="AS370" s="74">
        <f t="shared" si="314"/>
        <v>0</v>
      </c>
      <c r="AT370" s="74">
        <f t="shared" si="315"/>
        <v>0</v>
      </c>
      <c r="AU370" s="74">
        <v>0</v>
      </c>
      <c r="AV370" s="74">
        <v>0</v>
      </c>
      <c r="AW370" s="74">
        <v>0</v>
      </c>
      <c r="AX370" s="75">
        <v>0</v>
      </c>
      <c r="AY370" s="74">
        <f t="shared" si="316"/>
        <v>0</v>
      </c>
      <c r="AZ370" s="74">
        <f t="shared" si="317"/>
        <v>0</v>
      </c>
      <c r="BA370" s="74">
        <f t="shared" si="318"/>
        <v>0</v>
      </c>
      <c r="BB370" s="74">
        <v>0</v>
      </c>
      <c r="BC370" s="74">
        <f t="shared" si="306"/>
        <v>0</v>
      </c>
      <c r="BD370" s="74">
        <f t="shared" si="307"/>
        <v>0</v>
      </c>
      <c r="BE370" s="74">
        <f t="shared" si="308"/>
        <v>0</v>
      </c>
      <c r="BF370" s="75">
        <v>0.2</v>
      </c>
      <c r="BG370" s="74">
        <f t="shared" si="303"/>
        <v>0</v>
      </c>
      <c r="BH370" s="74">
        <f t="shared" si="304"/>
        <v>0.11000000000000001</v>
      </c>
      <c r="BI370" s="74">
        <f t="shared" si="305"/>
        <v>9.0000000000000011E-2</v>
      </c>
      <c r="BJ370" s="75">
        <v>0</v>
      </c>
      <c r="BK370" s="74">
        <f t="shared" si="319"/>
        <v>0</v>
      </c>
      <c r="BL370" s="74">
        <f t="shared" si="320"/>
        <v>0</v>
      </c>
      <c r="BM370" s="74">
        <f t="shared" si="321"/>
        <v>0</v>
      </c>
      <c r="BN370" s="74">
        <f t="shared" si="278"/>
        <v>0</v>
      </c>
      <c r="BO370" s="74">
        <f t="shared" si="279"/>
        <v>13.55</v>
      </c>
      <c r="BP370" s="74">
        <f t="shared" si="280"/>
        <v>9.0000000000000011E-2</v>
      </c>
      <c r="BQ370" s="74">
        <f t="shared" si="281"/>
        <v>13.64</v>
      </c>
      <c r="BS370" s="74">
        <f t="shared" si="282"/>
        <v>13.64</v>
      </c>
      <c r="BT370" s="74">
        <f t="shared" si="283"/>
        <v>0</v>
      </c>
      <c r="BU370" s="74"/>
      <c r="BV370" s="77">
        <f t="shared" si="284"/>
        <v>0</v>
      </c>
      <c r="BW370" s="77">
        <f t="shared" si="285"/>
        <v>0.99340175953079179</v>
      </c>
      <c r="BX370" s="77">
        <f t="shared" si="286"/>
        <v>6.5982404692082114E-3</v>
      </c>
      <c r="BY370" s="78"/>
      <c r="BZ370" s="78"/>
      <c r="CA370" s="78"/>
      <c r="CB370" s="78"/>
      <c r="CC370" s="78"/>
      <c r="CD370" s="78"/>
      <c r="CE370" s="78"/>
      <c r="CF370" s="78"/>
      <c r="CG370" s="78"/>
      <c r="CH370" s="78"/>
      <c r="CI370" s="78"/>
      <c r="CJ370" s="78"/>
      <c r="CK370" s="78"/>
      <c r="CL370" s="78"/>
      <c r="CM370" s="78"/>
      <c r="CN370" s="78"/>
      <c r="CO370" s="78"/>
      <c r="CP370" s="78"/>
      <c r="CQ370" s="78"/>
      <c r="CR370" s="78"/>
      <c r="CS370" s="78"/>
      <c r="CT370" s="78"/>
      <c r="CU370" s="78"/>
      <c r="CV370" s="78"/>
      <c r="CW370" s="78"/>
      <c r="CX370" s="78"/>
      <c r="CY370" s="78"/>
      <c r="CZ370" s="78"/>
      <c r="DA370" s="78"/>
      <c r="DB370" s="78"/>
      <c r="DC370" s="78"/>
      <c r="DD370" s="78"/>
      <c r="DE370" s="78"/>
      <c r="DF370" s="78"/>
      <c r="DG370" s="78"/>
      <c r="DH370" s="78"/>
      <c r="DI370" s="78"/>
      <c r="DJ370" s="78"/>
      <c r="DK370" s="78"/>
      <c r="DL370" s="78"/>
      <c r="DM370" s="78"/>
      <c r="DN370" s="78"/>
      <c r="DO370" s="78"/>
      <c r="DP370" s="78"/>
      <c r="DQ370" s="78"/>
      <c r="DR370" s="78"/>
      <c r="DS370" s="78"/>
      <c r="DT370" s="78"/>
      <c r="DU370" s="78"/>
      <c r="DV370" s="78"/>
      <c r="DW370" s="78"/>
      <c r="DX370" s="78"/>
      <c r="DY370" s="78"/>
      <c r="DZ370" s="78"/>
      <c r="EA370" s="78"/>
      <c r="EB370" s="78"/>
      <c r="EC370" s="78"/>
      <c r="ED370" s="78"/>
      <c r="EE370" s="78"/>
      <c r="EF370" s="78"/>
      <c r="EG370" s="78"/>
      <c r="EH370" s="78"/>
      <c r="EI370" s="78"/>
      <c r="EJ370" s="78"/>
    </row>
    <row r="371" spans="1:140" x14ac:dyDescent="0.25">
      <c r="A371" s="72"/>
      <c r="B371" s="119">
        <v>368</v>
      </c>
      <c r="C371" s="88" t="s">
        <v>587</v>
      </c>
      <c r="D371" s="88" t="s">
        <v>334</v>
      </c>
      <c r="E371" s="73">
        <v>0</v>
      </c>
      <c r="F371" s="73">
        <v>0.69</v>
      </c>
      <c r="G371" s="73">
        <v>0</v>
      </c>
      <c r="H371" s="74">
        <v>0</v>
      </c>
      <c r="I371" s="74">
        <v>0</v>
      </c>
      <c r="J371" s="74">
        <v>0</v>
      </c>
      <c r="K371" s="75">
        <v>0</v>
      </c>
      <c r="L371" s="74">
        <f t="shared" si="296"/>
        <v>0</v>
      </c>
      <c r="M371" s="74">
        <f t="shared" si="297"/>
        <v>0</v>
      </c>
      <c r="N371" s="74">
        <v>0</v>
      </c>
      <c r="O371" s="74">
        <v>0</v>
      </c>
      <c r="P371" s="74">
        <v>0</v>
      </c>
      <c r="Q371" s="74">
        <v>0</v>
      </c>
      <c r="R371" s="74">
        <v>0</v>
      </c>
      <c r="S371" s="74">
        <v>0</v>
      </c>
      <c r="T371" s="74">
        <v>0</v>
      </c>
      <c r="U371" s="74">
        <v>0</v>
      </c>
      <c r="V371" s="74">
        <v>0</v>
      </c>
      <c r="W371" s="74">
        <v>0</v>
      </c>
      <c r="X371" s="74">
        <v>0</v>
      </c>
      <c r="Y371" s="74">
        <v>0</v>
      </c>
      <c r="Z371" s="74">
        <v>0</v>
      </c>
      <c r="AA371" s="74">
        <v>0</v>
      </c>
      <c r="AB371" s="74">
        <v>8.4</v>
      </c>
      <c r="AC371" s="74">
        <v>0</v>
      </c>
      <c r="AD371" s="74">
        <v>0</v>
      </c>
      <c r="AE371" s="75">
        <v>0</v>
      </c>
      <c r="AF371" s="74">
        <f t="shared" si="309"/>
        <v>0</v>
      </c>
      <c r="AG371" s="74">
        <f t="shared" si="298"/>
        <v>0</v>
      </c>
      <c r="AH371" s="74">
        <f t="shared" si="299"/>
        <v>0</v>
      </c>
      <c r="AI371" s="75">
        <v>0</v>
      </c>
      <c r="AJ371" s="74">
        <f t="shared" si="300"/>
        <v>0</v>
      </c>
      <c r="AK371" s="74">
        <f t="shared" si="301"/>
        <v>0</v>
      </c>
      <c r="AL371" s="74">
        <f t="shared" si="302"/>
        <v>0</v>
      </c>
      <c r="AM371" s="75">
        <v>0</v>
      </c>
      <c r="AN371" s="74">
        <f t="shared" si="310"/>
        <v>0</v>
      </c>
      <c r="AO371" s="74">
        <f t="shared" si="311"/>
        <v>0</v>
      </c>
      <c r="AP371" s="74">
        <f t="shared" si="312"/>
        <v>0</v>
      </c>
      <c r="AQ371" s="75">
        <v>0</v>
      </c>
      <c r="AR371" s="74">
        <f t="shared" si="313"/>
        <v>0</v>
      </c>
      <c r="AS371" s="74">
        <f t="shared" si="314"/>
        <v>0</v>
      </c>
      <c r="AT371" s="74">
        <f t="shared" si="315"/>
        <v>0</v>
      </c>
      <c r="AU371" s="74">
        <v>0</v>
      </c>
      <c r="AV371" s="74">
        <v>0</v>
      </c>
      <c r="AW371" s="74">
        <v>0</v>
      </c>
      <c r="AX371" s="75">
        <v>0</v>
      </c>
      <c r="AY371" s="74">
        <f t="shared" si="316"/>
        <v>0</v>
      </c>
      <c r="AZ371" s="74">
        <f t="shared" si="317"/>
        <v>0</v>
      </c>
      <c r="BA371" s="74">
        <f t="shared" si="318"/>
        <v>0</v>
      </c>
      <c r="BB371" s="74">
        <v>0</v>
      </c>
      <c r="BC371" s="74">
        <f t="shared" si="306"/>
        <v>0</v>
      </c>
      <c r="BD371" s="74">
        <f t="shared" si="307"/>
        <v>0</v>
      </c>
      <c r="BE371" s="74">
        <f t="shared" si="308"/>
        <v>0</v>
      </c>
      <c r="BF371" s="75">
        <v>0.09</v>
      </c>
      <c r="BG371" s="74">
        <f t="shared" si="303"/>
        <v>0</v>
      </c>
      <c r="BH371" s="74">
        <f t="shared" si="304"/>
        <v>4.9500000000000002E-2</v>
      </c>
      <c r="BI371" s="74">
        <f t="shared" si="305"/>
        <v>4.0500000000000001E-2</v>
      </c>
      <c r="BJ371" s="75">
        <v>0</v>
      </c>
      <c r="BK371" s="74">
        <f t="shared" si="319"/>
        <v>0</v>
      </c>
      <c r="BL371" s="74">
        <f t="shared" si="320"/>
        <v>0</v>
      </c>
      <c r="BM371" s="74">
        <f t="shared" si="321"/>
        <v>0</v>
      </c>
      <c r="BN371" s="74">
        <f t="shared" si="278"/>
        <v>0</v>
      </c>
      <c r="BO371" s="74">
        <f t="shared" si="279"/>
        <v>8.4495000000000005</v>
      </c>
      <c r="BP371" s="74">
        <f t="shared" si="280"/>
        <v>0.73049999999999993</v>
      </c>
      <c r="BQ371" s="74">
        <f t="shared" si="281"/>
        <v>9.18</v>
      </c>
      <c r="BS371" s="74">
        <f t="shared" si="282"/>
        <v>9.18</v>
      </c>
      <c r="BT371" s="74">
        <f t="shared" si="283"/>
        <v>0</v>
      </c>
      <c r="BU371" s="74"/>
      <c r="BV371" s="77">
        <f t="shared" si="284"/>
        <v>0</v>
      </c>
      <c r="BW371" s="77">
        <f t="shared" si="285"/>
        <v>0.92042483660130725</v>
      </c>
      <c r="BX371" s="77">
        <f t="shared" si="286"/>
        <v>7.9575163398692805E-2</v>
      </c>
      <c r="BY371" s="78"/>
      <c r="BZ371" s="78"/>
      <c r="CA371" s="78"/>
      <c r="CB371" s="78"/>
      <c r="CC371" s="78"/>
      <c r="CD371" s="78"/>
      <c r="CE371" s="78"/>
      <c r="CF371" s="78"/>
      <c r="CG371" s="78"/>
      <c r="CH371" s="78"/>
      <c r="CI371" s="78"/>
      <c r="CJ371" s="78"/>
      <c r="CK371" s="78"/>
      <c r="CL371" s="78"/>
      <c r="CM371" s="78"/>
      <c r="CN371" s="78"/>
      <c r="CO371" s="78"/>
      <c r="CP371" s="78"/>
      <c r="CQ371" s="78"/>
      <c r="CR371" s="78"/>
      <c r="CS371" s="78"/>
      <c r="CT371" s="78"/>
      <c r="CU371" s="78"/>
      <c r="CV371" s="78"/>
      <c r="CW371" s="78"/>
      <c r="CX371" s="78"/>
      <c r="CY371" s="78"/>
      <c r="CZ371" s="78"/>
      <c r="DA371" s="78"/>
      <c r="DB371" s="78"/>
      <c r="DC371" s="78"/>
      <c r="DD371" s="78"/>
      <c r="DE371" s="78"/>
      <c r="DF371" s="78"/>
      <c r="DG371" s="78"/>
      <c r="DH371" s="78"/>
      <c r="DI371" s="78"/>
      <c r="DJ371" s="78"/>
      <c r="DK371" s="78"/>
      <c r="DL371" s="78"/>
      <c r="DM371" s="78"/>
      <c r="DN371" s="78"/>
      <c r="DO371" s="78"/>
      <c r="DP371" s="78"/>
      <c r="DQ371" s="78"/>
      <c r="DR371" s="78"/>
      <c r="DS371" s="78"/>
      <c r="DT371" s="78"/>
      <c r="DU371" s="78"/>
      <c r="DV371" s="78"/>
      <c r="DW371" s="78"/>
      <c r="DX371" s="78"/>
      <c r="DY371" s="78"/>
      <c r="DZ371" s="78"/>
      <c r="EA371" s="78"/>
      <c r="EB371" s="78"/>
      <c r="EC371" s="78"/>
      <c r="ED371" s="78"/>
      <c r="EE371" s="78"/>
      <c r="EF371" s="78"/>
      <c r="EG371" s="78"/>
      <c r="EH371" s="78"/>
      <c r="EI371" s="78"/>
      <c r="EJ371" s="78"/>
    </row>
    <row r="372" spans="1:140" x14ac:dyDescent="0.25">
      <c r="A372" s="87"/>
      <c r="B372" s="89">
        <v>369</v>
      </c>
      <c r="C372" s="90" t="s">
        <v>456</v>
      </c>
      <c r="D372" s="90" t="s">
        <v>234</v>
      </c>
      <c r="E372" s="91">
        <v>0</v>
      </c>
      <c r="F372" s="91">
        <v>5.3</v>
      </c>
      <c r="G372" s="91">
        <v>0</v>
      </c>
      <c r="H372" s="92">
        <v>0</v>
      </c>
      <c r="I372" s="92">
        <v>0</v>
      </c>
      <c r="J372" s="92">
        <v>0</v>
      </c>
      <c r="K372" s="93">
        <v>22</v>
      </c>
      <c r="L372" s="92">
        <f t="shared" si="296"/>
        <v>12.100000000000001</v>
      </c>
      <c r="M372" s="92">
        <f t="shared" si="297"/>
        <v>9.9</v>
      </c>
      <c r="N372" s="92">
        <v>0</v>
      </c>
      <c r="O372" s="92">
        <v>14</v>
      </c>
      <c r="P372" s="92">
        <v>0</v>
      </c>
      <c r="Q372" s="92">
        <v>3</v>
      </c>
      <c r="R372" s="92">
        <v>0</v>
      </c>
      <c r="S372" s="92">
        <v>0</v>
      </c>
      <c r="T372" s="92">
        <v>0</v>
      </c>
      <c r="U372" s="92">
        <v>0</v>
      </c>
      <c r="V372" s="92">
        <v>0</v>
      </c>
      <c r="W372" s="92">
        <v>7.5</v>
      </c>
      <c r="X372" s="92">
        <v>0</v>
      </c>
      <c r="Y372" s="92">
        <v>0</v>
      </c>
      <c r="Z372" s="92">
        <v>0</v>
      </c>
      <c r="AA372" s="92">
        <v>16.100000000000001</v>
      </c>
      <c r="AB372" s="92">
        <v>9</v>
      </c>
      <c r="AC372" s="92">
        <v>0</v>
      </c>
      <c r="AD372" s="92">
        <v>0</v>
      </c>
      <c r="AE372" s="93">
        <v>0</v>
      </c>
      <c r="AF372" s="92">
        <f t="shared" si="309"/>
        <v>0</v>
      </c>
      <c r="AG372" s="92">
        <f t="shared" si="298"/>
        <v>0</v>
      </c>
      <c r="AH372" s="92">
        <f t="shared" si="299"/>
        <v>0</v>
      </c>
      <c r="AI372" s="93">
        <v>0</v>
      </c>
      <c r="AJ372" s="92">
        <f t="shared" si="300"/>
        <v>0</v>
      </c>
      <c r="AK372" s="92">
        <f t="shared" si="301"/>
        <v>0</v>
      </c>
      <c r="AL372" s="92">
        <f t="shared" si="302"/>
        <v>0</v>
      </c>
      <c r="AM372" s="93">
        <v>0</v>
      </c>
      <c r="AN372" s="92">
        <f t="shared" si="310"/>
        <v>0</v>
      </c>
      <c r="AO372" s="92">
        <f t="shared" si="311"/>
        <v>0</v>
      </c>
      <c r="AP372" s="92">
        <f t="shared" si="312"/>
        <v>0</v>
      </c>
      <c r="AQ372" s="93">
        <v>0</v>
      </c>
      <c r="AR372" s="92">
        <f t="shared" si="313"/>
        <v>0</v>
      </c>
      <c r="AS372" s="92">
        <f t="shared" si="314"/>
        <v>0</v>
      </c>
      <c r="AT372" s="92">
        <f t="shared" si="315"/>
        <v>0</v>
      </c>
      <c r="AU372" s="92">
        <v>0</v>
      </c>
      <c r="AV372" s="92">
        <v>0</v>
      </c>
      <c r="AW372" s="92">
        <v>0</v>
      </c>
      <c r="AX372" s="93">
        <v>0</v>
      </c>
      <c r="AY372" s="92">
        <f t="shared" si="316"/>
        <v>0</v>
      </c>
      <c r="AZ372" s="92">
        <f t="shared" si="317"/>
        <v>0</v>
      </c>
      <c r="BA372" s="92">
        <f t="shared" si="318"/>
        <v>0</v>
      </c>
      <c r="BB372" s="92">
        <v>0</v>
      </c>
      <c r="BC372" s="74">
        <f t="shared" si="306"/>
        <v>0</v>
      </c>
      <c r="BD372" s="74">
        <f t="shared" si="307"/>
        <v>0</v>
      </c>
      <c r="BE372" s="74">
        <f t="shared" si="308"/>
        <v>0</v>
      </c>
      <c r="BF372" s="93">
        <v>0.9</v>
      </c>
      <c r="BG372" s="92">
        <f t="shared" si="303"/>
        <v>0</v>
      </c>
      <c r="BH372" s="92">
        <f t="shared" si="304"/>
        <v>0.49500000000000005</v>
      </c>
      <c r="BI372" s="92">
        <f t="shared" si="305"/>
        <v>0.40500000000000003</v>
      </c>
      <c r="BJ372" s="93">
        <v>0.88993020310485582</v>
      </c>
      <c r="BK372" s="92">
        <f t="shared" si="319"/>
        <v>0</v>
      </c>
      <c r="BL372" s="92">
        <f t="shared" si="320"/>
        <v>0.48946161170767072</v>
      </c>
      <c r="BM372" s="92">
        <f t="shared" si="321"/>
        <v>0.4004685913971851</v>
      </c>
      <c r="BN372" s="74">
        <f t="shared" si="278"/>
        <v>0</v>
      </c>
      <c r="BO372" s="74">
        <f t="shared" si="279"/>
        <v>62.684461611707668</v>
      </c>
      <c r="BP372" s="74">
        <f t="shared" si="280"/>
        <v>16.005468591397182</v>
      </c>
      <c r="BQ372" s="92">
        <f t="shared" si="281"/>
        <v>78.689930203104851</v>
      </c>
      <c r="BR372" s="94"/>
      <c r="BS372" s="92">
        <f t="shared" si="282"/>
        <v>78.689930203104865</v>
      </c>
      <c r="BT372" s="92">
        <f t="shared" si="283"/>
        <v>0</v>
      </c>
      <c r="BU372" s="92"/>
      <c r="BV372" s="95">
        <f t="shared" si="284"/>
        <v>0</v>
      </c>
      <c r="BW372" s="95">
        <f t="shared" si="285"/>
        <v>0.79660080330372873</v>
      </c>
      <c r="BX372" s="95">
        <f t="shared" si="286"/>
        <v>0.20339919669627129</v>
      </c>
      <c r="BY372" s="78"/>
      <c r="BZ372" s="78"/>
      <c r="CA372" s="78"/>
      <c r="CB372" s="78"/>
      <c r="CC372" s="78"/>
      <c r="CD372" s="78"/>
      <c r="CE372" s="78"/>
      <c r="CF372" s="78"/>
      <c r="CG372" s="78"/>
      <c r="CH372" s="78"/>
      <c r="CI372" s="78"/>
      <c r="CJ372" s="78"/>
      <c r="CK372" s="78"/>
      <c r="CL372" s="78"/>
      <c r="CM372" s="78"/>
      <c r="CN372" s="78"/>
      <c r="CO372" s="78"/>
      <c r="CP372" s="78"/>
      <c r="CQ372" s="78"/>
      <c r="CR372" s="78"/>
      <c r="CS372" s="78"/>
      <c r="CT372" s="78"/>
      <c r="CU372" s="78"/>
      <c r="CV372" s="78"/>
      <c r="CW372" s="78"/>
      <c r="CX372" s="78"/>
      <c r="CY372" s="78"/>
      <c r="CZ372" s="78"/>
      <c r="DA372" s="78"/>
      <c r="DB372" s="78"/>
      <c r="DC372" s="78"/>
      <c r="DD372" s="78"/>
      <c r="DE372" s="78"/>
      <c r="DF372" s="78"/>
      <c r="DG372" s="78"/>
      <c r="DH372" s="78"/>
      <c r="DI372" s="78"/>
      <c r="DJ372" s="78"/>
      <c r="DK372" s="78"/>
      <c r="DL372" s="78"/>
      <c r="DM372" s="78"/>
      <c r="DN372" s="78"/>
      <c r="DO372" s="78"/>
      <c r="DP372" s="78"/>
      <c r="DQ372" s="78"/>
      <c r="DR372" s="78"/>
      <c r="DS372" s="78"/>
      <c r="DT372" s="78"/>
      <c r="DU372" s="78"/>
      <c r="DV372" s="78"/>
      <c r="DW372" s="78"/>
      <c r="DX372" s="78"/>
      <c r="DY372" s="78"/>
      <c r="DZ372" s="78"/>
      <c r="EA372" s="78"/>
      <c r="EB372" s="78"/>
      <c r="EC372" s="78"/>
      <c r="ED372" s="78"/>
      <c r="EE372" s="78"/>
      <c r="EF372" s="78"/>
      <c r="EG372" s="78"/>
      <c r="EH372" s="78"/>
      <c r="EI372" s="78"/>
      <c r="EJ372" s="78"/>
    </row>
    <row r="373" spans="1:140" x14ac:dyDescent="0.25">
      <c r="A373" s="87"/>
      <c r="B373" s="119">
        <v>370</v>
      </c>
      <c r="C373" s="88" t="s">
        <v>447</v>
      </c>
      <c r="D373" s="88" t="s">
        <v>676</v>
      </c>
      <c r="E373" s="73">
        <v>0</v>
      </c>
      <c r="F373" s="73">
        <v>0.65</v>
      </c>
      <c r="G373" s="73">
        <v>0</v>
      </c>
      <c r="H373" s="74">
        <v>0</v>
      </c>
      <c r="I373" s="74">
        <v>0</v>
      </c>
      <c r="J373" s="74">
        <v>0</v>
      </c>
      <c r="K373" s="75">
        <v>0</v>
      </c>
      <c r="L373" s="74">
        <f t="shared" si="296"/>
        <v>0</v>
      </c>
      <c r="M373" s="74">
        <f t="shared" si="297"/>
        <v>0</v>
      </c>
      <c r="N373" s="74">
        <v>0</v>
      </c>
      <c r="O373" s="74">
        <v>0</v>
      </c>
      <c r="P373" s="74">
        <v>0</v>
      </c>
      <c r="Q373" s="74">
        <v>0</v>
      </c>
      <c r="R373" s="74">
        <v>0</v>
      </c>
      <c r="S373" s="74">
        <v>0</v>
      </c>
      <c r="T373" s="74">
        <v>0</v>
      </c>
      <c r="U373" s="74">
        <v>0</v>
      </c>
      <c r="V373" s="74">
        <v>0</v>
      </c>
      <c r="W373" s="74">
        <v>1.67</v>
      </c>
      <c r="X373" s="74">
        <v>0</v>
      </c>
      <c r="Y373" s="74">
        <v>0</v>
      </c>
      <c r="Z373" s="74">
        <v>0</v>
      </c>
      <c r="AA373" s="74">
        <v>0</v>
      </c>
      <c r="AB373" s="74">
        <v>0</v>
      </c>
      <c r="AC373" s="74">
        <v>0</v>
      </c>
      <c r="AD373" s="74">
        <v>0</v>
      </c>
      <c r="AE373" s="75">
        <v>0</v>
      </c>
      <c r="AF373" s="74">
        <f t="shared" si="309"/>
        <v>0</v>
      </c>
      <c r="AG373" s="74">
        <f t="shared" si="298"/>
        <v>0</v>
      </c>
      <c r="AH373" s="74">
        <f t="shared" si="299"/>
        <v>0</v>
      </c>
      <c r="AI373" s="75">
        <v>0</v>
      </c>
      <c r="AJ373" s="74">
        <f t="shared" si="300"/>
        <v>0</v>
      </c>
      <c r="AK373" s="74">
        <f t="shared" si="301"/>
        <v>0</v>
      </c>
      <c r="AL373" s="74">
        <f t="shared" si="302"/>
        <v>0</v>
      </c>
      <c r="AM373" s="75">
        <v>0</v>
      </c>
      <c r="AN373" s="74">
        <f t="shared" si="310"/>
        <v>0</v>
      </c>
      <c r="AO373" s="74">
        <f t="shared" si="311"/>
        <v>0</v>
      </c>
      <c r="AP373" s="74">
        <f t="shared" si="312"/>
        <v>0</v>
      </c>
      <c r="AQ373" s="75">
        <v>0</v>
      </c>
      <c r="AR373" s="74">
        <f t="shared" si="313"/>
        <v>0</v>
      </c>
      <c r="AS373" s="74">
        <f t="shared" si="314"/>
        <v>0</v>
      </c>
      <c r="AT373" s="74">
        <f t="shared" si="315"/>
        <v>0</v>
      </c>
      <c r="AU373" s="74">
        <v>0</v>
      </c>
      <c r="AV373" s="74">
        <v>0</v>
      </c>
      <c r="AW373" s="74">
        <v>0</v>
      </c>
      <c r="AX373" s="75">
        <v>0</v>
      </c>
      <c r="AY373" s="74">
        <f t="shared" si="316"/>
        <v>0</v>
      </c>
      <c r="AZ373" s="74">
        <f t="shared" si="317"/>
        <v>0</v>
      </c>
      <c r="BA373" s="74">
        <f t="shared" si="318"/>
        <v>0</v>
      </c>
      <c r="BB373" s="74">
        <v>0</v>
      </c>
      <c r="BC373" s="74">
        <f t="shared" si="306"/>
        <v>0</v>
      </c>
      <c r="BD373" s="74">
        <f t="shared" si="307"/>
        <v>0</v>
      </c>
      <c r="BE373" s="74">
        <f t="shared" si="308"/>
        <v>0</v>
      </c>
      <c r="BF373" s="75">
        <v>0.8</v>
      </c>
      <c r="BG373" s="74">
        <f t="shared" si="303"/>
        <v>0</v>
      </c>
      <c r="BH373" s="74">
        <f t="shared" si="304"/>
        <v>0.44000000000000006</v>
      </c>
      <c r="BI373" s="74">
        <f t="shared" si="305"/>
        <v>0.36000000000000004</v>
      </c>
      <c r="BJ373" s="75">
        <v>0</v>
      </c>
      <c r="BK373" s="74">
        <f t="shared" si="319"/>
        <v>0</v>
      </c>
      <c r="BL373" s="74">
        <f t="shared" si="320"/>
        <v>0</v>
      </c>
      <c r="BM373" s="74">
        <f t="shared" si="321"/>
        <v>0</v>
      </c>
      <c r="BN373" s="74">
        <f t="shared" si="278"/>
        <v>0</v>
      </c>
      <c r="BO373" s="74">
        <f t="shared" si="279"/>
        <v>2.11</v>
      </c>
      <c r="BP373" s="74">
        <f t="shared" si="280"/>
        <v>1.01</v>
      </c>
      <c r="BQ373" s="74">
        <f t="shared" si="281"/>
        <v>3.12</v>
      </c>
      <c r="BS373" s="74">
        <f t="shared" si="282"/>
        <v>3.12</v>
      </c>
      <c r="BT373" s="74">
        <f t="shared" si="283"/>
        <v>0</v>
      </c>
      <c r="BU373" s="74"/>
      <c r="BV373" s="77">
        <f t="shared" si="284"/>
        <v>0</v>
      </c>
      <c r="BW373" s="77">
        <f t="shared" si="285"/>
        <v>0.67628205128205121</v>
      </c>
      <c r="BX373" s="77">
        <f t="shared" si="286"/>
        <v>0.32371794871794873</v>
      </c>
      <c r="BY373" s="78"/>
      <c r="BZ373" s="78"/>
      <c r="CA373" s="78"/>
      <c r="CB373" s="78"/>
      <c r="CC373" s="78"/>
      <c r="CD373" s="78"/>
      <c r="CE373" s="78"/>
      <c r="CF373" s="78"/>
      <c r="CG373" s="78"/>
      <c r="CH373" s="78"/>
      <c r="CI373" s="78"/>
      <c r="CJ373" s="78"/>
      <c r="CK373" s="78"/>
      <c r="CL373" s="78"/>
      <c r="CM373" s="78"/>
      <c r="CN373" s="78"/>
      <c r="CO373" s="78"/>
      <c r="CP373" s="78"/>
      <c r="CQ373" s="78"/>
      <c r="CR373" s="78"/>
      <c r="CS373" s="78"/>
      <c r="CT373" s="78"/>
      <c r="CU373" s="78"/>
      <c r="CV373" s="78"/>
      <c r="CW373" s="78"/>
      <c r="CX373" s="78"/>
      <c r="CY373" s="78"/>
      <c r="CZ373" s="78"/>
      <c r="DA373" s="78"/>
      <c r="DB373" s="78"/>
      <c r="DC373" s="78"/>
      <c r="DD373" s="78"/>
      <c r="DE373" s="78"/>
      <c r="DF373" s="78"/>
      <c r="DG373" s="78"/>
      <c r="DH373" s="78"/>
      <c r="DI373" s="78"/>
      <c r="DJ373" s="78"/>
      <c r="DK373" s="78"/>
      <c r="DL373" s="78"/>
      <c r="DM373" s="78"/>
      <c r="DN373" s="78"/>
      <c r="DO373" s="78"/>
      <c r="DP373" s="78"/>
      <c r="DQ373" s="78"/>
      <c r="DR373" s="78"/>
      <c r="DS373" s="78"/>
      <c r="DT373" s="78"/>
      <c r="DU373" s="78"/>
      <c r="DV373" s="78"/>
      <c r="DW373" s="78"/>
      <c r="DX373" s="78"/>
      <c r="DY373" s="78"/>
      <c r="DZ373" s="78"/>
      <c r="EA373" s="78"/>
      <c r="EB373" s="78"/>
      <c r="EC373" s="78"/>
      <c r="ED373" s="78"/>
      <c r="EE373" s="78"/>
      <c r="EF373" s="78"/>
      <c r="EG373" s="78"/>
      <c r="EH373" s="78"/>
      <c r="EI373" s="78"/>
      <c r="EJ373" s="78"/>
    </row>
    <row r="374" spans="1:140" x14ac:dyDescent="0.25">
      <c r="A374" s="72"/>
      <c r="B374" s="119">
        <v>371</v>
      </c>
      <c r="C374" s="88" t="s">
        <v>457</v>
      </c>
      <c r="D374" s="88" t="s">
        <v>235</v>
      </c>
      <c r="E374" s="73">
        <v>0</v>
      </c>
      <c r="F374" s="73">
        <v>0.28000000000000003</v>
      </c>
      <c r="G374" s="73">
        <v>0</v>
      </c>
      <c r="H374" s="74">
        <v>0</v>
      </c>
      <c r="I374" s="74">
        <v>0</v>
      </c>
      <c r="J374" s="74">
        <v>3.25</v>
      </c>
      <c r="K374" s="75">
        <v>0</v>
      </c>
      <c r="L374" s="74">
        <f t="shared" si="296"/>
        <v>0</v>
      </c>
      <c r="M374" s="74">
        <f t="shared" si="297"/>
        <v>0</v>
      </c>
      <c r="N374" s="74">
        <v>0</v>
      </c>
      <c r="O374" s="74">
        <v>0</v>
      </c>
      <c r="P374" s="74">
        <v>0</v>
      </c>
      <c r="Q374" s="74">
        <v>49</v>
      </c>
      <c r="R374" s="74">
        <v>0</v>
      </c>
      <c r="S374" s="74">
        <v>0</v>
      </c>
      <c r="T374" s="74">
        <v>0</v>
      </c>
      <c r="U374" s="74">
        <v>0</v>
      </c>
      <c r="V374" s="74">
        <v>0</v>
      </c>
      <c r="W374" s="74">
        <v>0</v>
      </c>
      <c r="X374" s="74">
        <v>0</v>
      </c>
      <c r="Y374" s="74">
        <v>0</v>
      </c>
      <c r="Z374" s="74">
        <v>0</v>
      </c>
      <c r="AA374" s="74">
        <v>0</v>
      </c>
      <c r="AB374" s="74">
        <v>0</v>
      </c>
      <c r="AC374" s="74">
        <v>0</v>
      </c>
      <c r="AD374" s="74">
        <v>0</v>
      </c>
      <c r="AE374" s="75">
        <v>1.62</v>
      </c>
      <c r="AF374" s="74">
        <f t="shared" si="309"/>
        <v>0</v>
      </c>
      <c r="AG374" s="74">
        <f t="shared" si="298"/>
        <v>0</v>
      </c>
      <c r="AH374" s="74">
        <f t="shared" si="299"/>
        <v>1.62</v>
      </c>
      <c r="AI374" s="75">
        <v>0</v>
      </c>
      <c r="AJ374" s="74">
        <f t="shared" si="300"/>
        <v>0</v>
      </c>
      <c r="AK374" s="74">
        <f t="shared" si="301"/>
        <v>0</v>
      </c>
      <c r="AL374" s="74">
        <f t="shared" si="302"/>
        <v>0</v>
      </c>
      <c r="AM374" s="75">
        <v>0</v>
      </c>
      <c r="AN374" s="74">
        <f t="shared" si="310"/>
        <v>0</v>
      </c>
      <c r="AO374" s="74">
        <f t="shared" si="311"/>
        <v>0</v>
      </c>
      <c r="AP374" s="74">
        <f t="shared" si="312"/>
        <v>0</v>
      </c>
      <c r="AQ374" s="75">
        <v>0</v>
      </c>
      <c r="AR374" s="74">
        <f t="shared" si="313"/>
        <v>0</v>
      </c>
      <c r="AS374" s="74">
        <f t="shared" si="314"/>
        <v>0</v>
      </c>
      <c r="AT374" s="74">
        <f t="shared" si="315"/>
        <v>0</v>
      </c>
      <c r="AU374" s="74">
        <v>0</v>
      </c>
      <c r="AV374" s="74">
        <v>0</v>
      </c>
      <c r="AW374" s="74">
        <v>0</v>
      </c>
      <c r="AX374" s="75">
        <v>0</v>
      </c>
      <c r="AY374" s="74">
        <f t="shared" si="316"/>
        <v>0</v>
      </c>
      <c r="AZ374" s="74">
        <f t="shared" si="317"/>
        <v>0</v>
      </c>
      <c r="BA374" s="74">
        <f t="shared" si="318"/>
        <v>0</v>
      </c>
      <c r="BB374" s="74">
        <v>0</v>
      </c>
      <c r="BC374" s="74">
        <f t="shared" si="306"/>
        <v>0</v>
      </c>
      <c r="BD374" s="74">
        <f t="shared" si="307"/>
        <v>0</v>
      </c>
      <c r="BE374" s="74">
        <f t="shared" si="308"/>
        <v>0</v>
      </c>
      <c r="BF374" s="75">
        <v>1.1000000000000001</v>
      </c>
      <c r="BG374" s="74">
        <f t="shared" si="303"/>
        <v>0</v>
      </c>
      <c r="BH374" s="74">
        <f t="shared" si="304"/>
        <v>0.60500000000000009</v>
      </c>
      <c r="BI374" s="74">
        <f t="shared" si="305"/>
        <v>0.49500000000000005</v>
      </c>
      <c r="BJ374" s="75">
        <v>0</v>
      </c>
      <c r="BK374" s="74">
        <f t="shared" si="319"/>
        <v>0</v>
      </c>
      <c r="BL374" s="74">
        <f t="shared" si="320"/>
        <v>0</v>
      </c>
      <c r="BM374" s="74">
        <f t="shared" si="321"/>
        <v>0</v>
      </c>
      <c r="BN374" s="74">
        <f t="shared" si="278"/>
        <v>0</v>
      </c>
      <c r="BO374" s="74">
        <f t="shared" si="279"/>
        <v>49.604999999999997</v>
      </c>
      <c r="BP374" s="74">
        <f t="shared" si="280"/>
        <v>5.6450000000000005</v>
      </c>
      <c r="BQ374" s="74">
        <f t="shared" si="281"/>
        <v>55.25</v>
      </c>
      <c r="BS374" s="74">
        <f t="shared" si="282"/>
        <v>55.25</v>
      </c>
      <c r="BT374" s="74">
        <f t="shared" si="283"/>
        <v>0</v>
      </c>
      <c r="BU374" s="74"/>
      <c r="BV374" s="77">
        <f t="shared" si="284"/>
        <v>0</v>
      </c>
      <c r="BW374" s="77">
        <f t="shared" si="285"/>
        <v>0.89782805429864243</v>
      </c>
      <c r="BX374" s="77">
        <f t="shared" si="286"/>
        <v>0.10217194570135747</v>
      </c>
      <c r="BY374" s="78"/>
      <c r="BZ374" s="78"/>
      <c r="CA374" s="78"/>
      <c r="CB374" s="78"/>
      <c r="CC374" s="78"/>
      <c r="CD374" s="78"/>
      <c r="CE374" s="78"/>
      <c r="CF374" s="78"/>
      <c r="CG374" s="78"/>
      <c r="CH374" s="78"/>
      <c r="CI374" s="78"/>
      <c r="CJ374" s="78"/>
      <c r="CK374" s="78"/>
      <c r="CL374" s="78"/>
      <c r="CM374" s="78"/>
      <c r="CN374" s="78"/>
      <c r="CO374" s="78"/>
      <c r="CP374" s="78"/>
      <c r="CQ374" s="78"/>
      <c r="CR374" s="78"/>
      <c r="CS374" s="78"/>
      <c r="CT374" s="78"/>
      <c r="CU374" s="78"/>
      <c r="CV374" s="78"/>
      <c r="CW374" s="78"/>
      <c r="CX374" s="78"/>
      <c r="CY374" s="78"/>
      <c r="CZ374" s="78"/>
      <c r="DA374" s="78"/>
      <c r="DB374" s="78"/>
      <c r="DC374" s="78"/>
      <c r="DD374" s="78"/>
      <c r="DE374" s="78"/>
      <c r="DF374" s="78"/>
      <c r="DG374" s="78"/>
      <c r="DH374" s="78"/>
      <c r="DI374" s="78"/>
      <c r="DJ374" s="78"/>
      <c r="DK374" s="78"/>
      <c r="DL374" s="78"/>
      <c r="DM374" s="78"/>
      <c r="DN374" s="78"/>
      <c r="DO374" s="78"/>
      <c r="DP374" s="78"/>
      <c r="DQ374" s="78"/>
      <c r="DR374" s="78"/>
      <c r="DS374" s="78"/>
      <c r="DT374" s="78"/>
      <c r="DU374" s="78"/>
      <c r="DV374" s="78"/>
      <c r="DW374" s="78"/>
      <c r="DX374" s="78"/>
      <c r="DY374" s="78"/>
      <c r="DZ374" s="78"/>
      <c r="EA374" s="78"/>
      <c r="EB374" s="78"/>
      <c r="EC374" s="78"/>
      <c r="ED374" s="78"/>
      <c r="EE374" s="78"/>
      <c r="EF374" s="78"/>
      <c r="EG374" s="78"/>
      <c r="EH374" s="78"/>
      <c r="EI374" s="78"/>
      <c r="EJ374" s="78"/>
    </row>
    <row r="375" spans="1:140" x14ac:dyDescent="0.25">
      <c r="A375" s="87"/>
      <c r="B375" s="119">
        <v>372</v>
      </c>
      <c r="C375" s="88" t="s">
        <v>447</v>
      </c>
      <c r="D375" s="88" t="s">
        <v>458</v>
      </c>
      <c r="E375" s="73">
        <v>0</v>
      </c>
      <c r="F375" s="73">
        <v>0.04</v>
      </c>
      <c r="G375" s="73">
        <v>0</v>
      </c>
      <c r="H375" s="74">
        <v>0</v>
      </c>
      <c r="I375" s="74">
        <v>0</v>
      </c>
      <c r="J375" s="74">
        <v>0</v>
      </c>
      <c r="K375" s="75">
        <v>0</v>
      </c>
      <c r="L375" s="74">
        <f t="shared" si="296"/>
        <v>0</v>
      </c>
      <c r="M375" s="74">
        <f t="shared" si="297"/>
        <v>0</v>
      </c>
      <c r="N375" s="74">
        <v>0</v>
      </c>
      <c r="O375" s="74">
        <v>0</v>
      </c>
      <c r="P375" s="74">
        <v>0</v>
      </c>
      <c r="Q375" s="74">
        <v>0</v>
      </c>
      <c r="R375" s="74">
        <v>0</v>
      </c>
      <c r="S375" s="74">
        <v>0</v>
      </c>
      <c r="T375" s="74">
        <v>0</v>
      </c>
      <c r="U375" s="74">
        <v>0</v>
      </c>
      <c r="V375" s="74">
        <v>0</v>
      </c>
      <c r="W375" s="74">
        <v>3.69</v>
      </c>
      <c r="X375" s="74">
        <v>0</v>
      </c>
      <c r="Y375" s="74">
        <v>0</v>
      </c>
      <c r="Z375" s="74">
        <v>0</v>
      </c>
      <c r="AA375" s="74">
        <v>0</v>
      </c>
      <c r="AB375" s="74">
        <v>0</v>
      </c>
      <c r="AC375" s="74">
        <v>0</v>
      </c>
      <c r="AD375" s="74">
        <v>0</v>
      </c>
      <c r="AE375" s="75">
        <v>0</v>
      </c>
      <c r="AF375" s="74">
        <f t="shared" si="309"/>
        <v>0</v>
      </c>
      <c r="AG375" s="74">
        <f t="shared" si="298"/>
        <v>0</v>
      </c>
      <c r="AH375" s="74">
        <f t="shared" si="299"/>
        <v>0</v>
      </c>
      <c r="AI375" s="75">
        <v>0</v>
      </c>
      <c r="AJ375" s="74">
        <f t="shared" si="300"/>
        <v>0</v>
      </c>
      <c r="AK375" s="74">
        <f t="shared" si="301"/>
        <v>0</v>
      </c>
      <c r="AL375" s="74">
        <f t="shared" si="302"/>
        <v>0</v>
      </c>
      <c r="AM375" s="75">
        <v>0</v>
      </c>
      <c r="AN375" s="74">
        <f t="shared" si="310"/>
        <v>0</v>
      </c>
      <c r="AO375" s="74">
        <f t="shared" si="311"/>
        <v>0</v>
      </c>
      <c r="AP375" s="74">
        <f t="shared" si="312"/>
        <v>0</v>
      </c>
      <c r="AQ375" s="75">
        <v>0</v>
      </c>
      <c r="AR375" s="74">
        <f t="shared" si="313"/>
        <v>0</v>
      </c>
      <c r="AS375" s="74">
        <f t="shared" si="314"/>
        <v>0</v>
      </c>
      <c r="AT375" s="74">
        <f t="shared" si="315"/>
        <v>0</v>
      </c>
      <c r="AU375" s="74">
        <v>0</v>
      </c>
      <c r="AV375" s="74">
        <v>0</v>
      </c>
      <c r="AW375" s="74">
        <v>0</v>
      </c>
      <c r="AX375" s="75">
        <v>0</v>
      </c>
      <c r="AY375" s="74">
        <f t="shared" si="316"/>
        <v>0</v>
      </c>
      <c r="AZ375" s="74">
        <f t="shared" si="317"/>
        <v>0</v>
      </c>
      <c r="BA375" s="74">
        <f t="shared" si="318"/>
        <v>0</v>
      </c>
      <c r="BB375" s="74">
        <v>0</v>
      </c>
      <c r="BC375" s="74">
        <f t="shared" si="306"/>
        <v>0</v>
      </c>
      <c r="BD375" s="74">
        <f t="shared" si="307"/>
        <v>0</v>
      </c>
      <c r="BE375" s="74">
        <f t="shared" si="308"/>
        <v>0</v>
      </c>
      <c r="BF375" s="75">
        <v>0.6</v>
      </c>
      <c r="BG375" s="74">
        <f t="shared" si="303"/>
        <v>0</v>
      </c>
      <c r="BH375" s="74">
        <f t="shared" si="304"/>
        <v>0.33</v>
      </c>
      <c r="BI375" s="74">
        <f t="shared" si="305"/>
        <v>0.27</v>
      </c>
      <c r="BJ375" s="75">
        <v>0</v>
      </c>
      <c r="BK375" s="74">
        <f t="shared" si="319"/>
        <v>0</v>
      </c>
      <c r="BL375" s="74">
        <f t="shared" si="320"/>
        <v>0</v>
      </c>
      <c r="BM375" s="74">
        <f t="shared" si="321"/>
        <v>0</v>
      </c>
      <c r="BN375" s="74">
        <f t="shared" si="278"/>
        <v>0</v>
      </c>
      <c r="BO375" s="74">
        <f t="shared" si="279"/>
        <v>4.0199999999999996</v>
      </c>
      <c r="BP375" s="74">
        <f t="shared" si="280"/>
        <v>0.31</v>
      </c>
      <c r="BQ375" s="74">
        <f t="shared" si="281"/>
        <v>4.3299999999999992</v>
      </c>
      <c r="BS375" s="74">
        <f t="shared" si="282"/>
        <v>4.33</v>
      </c>
      <c r="BT375" s="74">
        <f t="shared" si="283"/>
        <v>0</v>
      </c>
      <c r="BU375" s="74"/>
      <c r="BV375" s="77">
        <f t="shared" si="284"/>
        <v>0</v>
      </c>
      <c r="BW375" s="77">
        <f t="shared" si="285"/>
        <v>0.9284064665127022</v>
      </c>
      <c r="BX375" s="77">
        <f t="shared" si="286"/>
        <v>7.1593533487297939E-2</v>
      </c>
      <c r="BY375" s="78"/>
      <c r="BZ375" s="78"/>
      <c r="CA375" s="78"/>
      <c r="CB375" s="78"/>
      <c r="CC375" s="78"/>
      <c r="CD375" s="78"/>
      <c r="CE375" s="78"/>
      <c r="CF375" s="78"/>
      <c r="CG375" s="78"/>
      <c r="CH375" s="78"/>
      <c r="CI375" s="78"/>
      <c r="CJ375" s="78"/>
      <c r="CK375" s="78"/>
      <c r="CL375" s="78"/>
      <c r="CM375" s="78"/>
      <c r="CN375" s="78"/>
      <c r="CO375" s="78"/>
      <c r="CP375" s="78"/>
      <c r="CQ375" s="78"/>
      <c r="CR375" s="78"/>
      <c r="CS375" s="78"/>
      <c r="CT375" s="78"/>
      <c r="CU375" s="78"/>
      <c r="CV375" s="78"/>
      <c r="CW375" s="78"/>
      <c r="CX375" s="78"/>
      <c r="CY375" s="78"/>
      <c r="CZ375" s="78"/>
      <c r="DA375" s="78"/>
      <c r="DB375" s="78"/>
      <c r="DC375" s="78"/>
      <c r="DD375" s="78"/>
      <c r="DE375" s="78"/>
      <c r="DF375" s="78"/>
      <c r="DG375" s="78"/>
      <c r="DH375" s="78"/>
      <c r="DI375" s="78"/>
      <c r="DJ375" s="78"/>
      <c r="DK375" s="78"/>
      <c r="DL375" s="78"/>
      <c r="DM375" s="78"/>
      <c r="DN375" s="78"/>
      <c r="DO375" s="78"/>
      <c r="DP375" s="78"/>
      <c r="DQ375" s="78"/>
      <c r="DR375" s="78"/>
      <c r="DS375" s="78"/>
      <c r="DT375" s="78"/>
      <c r="DU375" s="78"/>
      <c r="DV375" s="78"/>
      <c r="DW375" s="78"/>
      <c r="DX375" s="78"/>
      <c r="DY375" s="78"/>
      <c r="DZ375" s="78"/>
      <c r="EA375" s="78"/>
      <c r="EB375" s="78"/>
      <c r="EC375" s="78"/>
      <c r="ED375" s="78"/>
      <c r="EE375" s="78"/>
      <c r="EF375" s="78"/>
      <c r="EG375" s="78"/>
      <c r="EH375" s="78"/>
      <c r="EI375" s="78"/>
      <c r="EJ375" s="78"/>
    </row>
    <row r="376" spans="1:140" x14ac:dyDescent="0.25">
      <c r="A376" s="87"/>
      <c r="B376" s="119">
        <v>373</v>
      </c>
      <c r="C376" s="88" t="s">
        <v>589</v>
      </c>
      <c r="D376" s="88" t="s">
        <v>51</v>
      </c>
      <c r="E376" s="73">
        <v>0</v>
      </c>
      <c r="F376" s="73">
        <v>0.76</v>
      </c>
      <c r="G376" s="73">
        <v>0</v>
      </c>
      <c r="H376" s="74">
        <v>0</v>
      </c>
      <c r="I376" s="74">
        <v>0</v>
      </c>
      <c r="J376" s="74">
        <v>0</v>
      </c>
      <c r="K376" s="75">
        <v>0</v>
      </c>
      <c r="L376" s="74">
        <f t="shared" si="296"/>
        <v>0</v>
      </c>
      <c r="M376" s="74">
        <f t="shared" si="297"/>
        <v>0</v>
      </c>
      <c r="N376" s="74">
        <v>0</v>
      </c>
      <c r="O376" s="74">
        <v>0</v>
      </c>
      <c r="P376" s="74">
        <v>0</v>
      </c>
      <c r="Q376" s="74">
        <v>0</v>
      </c>
      <c r="R376" s="74">
        <v>0</v>
      </c>
      <c r="S376" s="74">
        <v>0</v>
      </c>
      <c r="T376" s="74">
        <v>0</v>
      </c>
      <c r="U376" s="74">
        <v>0</v>
      </c>
      <c r="V376" s="74">
        <v>0</v>
      </c>
      <c r="W376" s="74">
        <v>0</v>
      </c>
      <c r="X376" s="74">
        <v>0</v>
      </c>
      <c r="Y376" s="74">
        <v>0</v>
      </c>
      <c r="Z376" s="74">
        <v>0</v>
      </c>
      <c r="AA376" s="74">
        <v>0</v>
      </c>
      <c r="AB376" s="74">
        <v>0</v>
      </c>
      <c r="AC376" s="74">
        <v>0</v>
      </c>
      <c r="AD376" s="74">
        <v>0</v>
      </c>
      <c r="AE376" s="75">
        <v>0</v>
      </c>
      <c r="AF376" s="74">
        <f t="shared" si="309"/>
        <v>0</v>
      </c>
      <c r="AG376" s="74">
        <f t="shared" si="298"/>
        <v>0</v>
      </c>
      <c r="AH376" s="74">
        <f t="shared" si="299"/>
        <v>0</v>
      </c>
      <c r="AI376" s="75">
        <v>0</v>
      </c>
      <c r="AJ376" s="74">
        <f t="shared" si="300"/>
        <v>0</v>
      </c>
      <c r="AK376" s="74">
        <f t="shared" si="301"/>
        <v>0</v>
      </c>
      <c r="AL376" s="74">
        <f t="shared" si="302"/>
        <v>0</v>
      </c>
      <c r="AM376" s="75">
        <v>0</v>
      </c>
      <c r="AN376" s="74">
        <f t="shared" si="310"/>
        <v>0</v>
      </c>
      <c r="AO376" s="74">
        <f t="shared" si="311"/>
        <v>0</v>
      </c>
      <c r="AP376" s="74">
        <f t="shared" si="312"/>
        <v>0</v>
      </c>
      <c r="AQ376" s="75">
        <v>82</v>
      </c>
      <c r="AR376" s="74">
        <f t="shared" si="313"/>
        <v>41</v>
      </c>
      <c r="AS376" s="74">
        <f t="shared" si="314"/>
        <v>20.5</v>
      </c>
      <c r="AT376" s="74">
        <f t="shared" si="315"/>
        <v>20.5</v>
      </c>
      <c r="AU376" s="74">
        <v>0</v>
      </c>
      <c r="AV376" s="74">
        <v>0</v>
      </c>
      <c r="AW376" s="74">
        <v>0</v>
      </c>
      <c r="AX376" s="75">
        <v>0</v>
      </c>
      <c r="AY376" s="74">
        <f t="shared" si="316"/>
        <v>0</v>
      </c>
      <c r="AZ376" s="74">
        <f t="shared" si="317"/>
        <v>0</v>
      </c>
      <c r="BA376" s="74">
        <f t="shared" si="318"/>
        <v>0</v>
      </c>
      <c r="BB376" s="74">
        <v>0</v>
      </c>
      <c r="BC376" s="74">
        <f t="shared" si="306"/>
        <v>0</v>
      </c>
      <c r="BD376" s="74">
        <f t="shared" si="307"/>
        <v>0</v>
      </c>
      <c r="BE376" s="74">
        <f t="shared" si="308"/>
        <v>0</v>
      </c>
      <c r="BF376" s="75">
        <v>2.13</v>
      </c>
      <c r="BG376" s="74">
        <f t="shared" si="303"/>
        <v>0</v>
      </c>
      <c r="BH376" s="74">
        <f t="shared" si="304"/>
        <v>1.1715</v>
      </c>
      <c r="BI376" s="74">
        <f t="shared" si="305"/>
        <v>0.95850000000000002</v>
      </c>
      <c r="BJ376" s="75">
        <v>0</v>
      </c>
      <c r="BK376" s="74">
        <f t="shared" si="319"/>
        <v>0</v>
      </c>
      <c r="BL376" s="74">
        <f t="shared" si="320"/>
        <v>0</v>
      </c>
      <c r="BM376" s="74">
        <f t="shared" si="321"/>
        <v>0</v>
      </c>
      <c r="BN376" s="74">
        <f t="shared" si="278"/>
        <v>41</v>
      </c>
      <c r="BO376" s="74">
        <f t="shared" si="279"/>
        <v>21.671500000000002</v>
      </c>
      <c r="BP376" s="74">
        <f t="shared" si="280"/>
        <v>22.218500000000002</v>
      </c>
      <c r="BQ376" s="74">
        <f t="shared" si="281"/>
        <v>84.89</v>
      </c>
      <c r="BS376" s="74">
        <f t="shared" si="282"/>
        <v>84.89</v>
      </c>
      <c r="BT376" s="74">
        <f t="shared" si="283"/>
        <v>0</v>
      </c>
      <c r="BU376" s="74"/>
      <c r="BV376" s="77">
        <f t="shared" si="284"/>
        <v>0.48297797149251975</v>
      </c>
      <c r="BW376" s="77">
        <f t="shared" si="285"/>
        <v>0.25528919778536929</v>
      </c>
      <c r="BX376" s="77">
        <f t="shared" si="286"/>
        <v>0.26173283072211101</v>
      </c>
      <c r="BY376" s="78"/>
      <c r="BZ376" s="78"/>
      <c r="CA376" s="78"/>
      <c r="CB376" s="78"/>
      <c r="CC376" s="78"/>
      <c r="CD376" s="78"/>
      <c r="CE376" s="78"/>
      <c r="CF376" s="78"/>
      <c r="CG376" s="78"/>
      <c r="CH376" s="78"/>
      <c r="CI376" s="78"/>
      <c r="CJ376" s="78"/>
      <c r="CK376" s="78"/>
      <c r="CL376" s="78"/>
      <c r="CM376" s="78"/>
      <c r="CN376" s="78"/>
      <c r="CO376" s="78"/>
      <c r="CP376" s="78"/>
      <c r="CQ376" s="78"/>
      <c r="CR376" s="78"/>
      <c r="CS376" s="78"/>
      <c r="CT376" s="78"/>
      <c r="CU376" s="78"/>
      <c r="CV376" s="78"/>
      <c r="CW376" s="78"/>
      <c r="CX376" s="78"/>
      <c r="CY376" s="78"/>
      <c r="CZ376" s="78"/>
      <c r="DA376" s="78"/>
      <c r="DB376" s="78"/>
      <c r="DC376" s="78"/>
      <c r="DD376" s="78"/>
      <c r="DE376" s="78"/>
      <c r="DF376" s="78"/>
      <c r="DG376" s="78"/>
      <c r="DH376" s="78"/>
      <c r="DI376" s="78"/>
      <c r="DJ376" s="78"/>
      <c r="DK376" s="78"/>
      <c r="DL376" s="78"/>
      <c r="DM376" s="78"/>
      <c r="DN376" s="78"/>
      <c r="DO376" s="78"/>
      <c r="DP376" s="78"/>
      <c r="DQ376" s="78"/>
      <c r="DR376" s="78"/>
      <c r="DS376" s="78"/>
      <c r="DT376" s="78"/>
      <c r="DU376" s="78"/>
      <c r="DV376" s="78"/>
      <c r="DW376" s="78"/>
      <c r="DX376" s="78"/>
      <c r="DY376" s="78"/>
      <c r="DZ376" s="78"/>
      <c r="EA376" s="78"/>
      <c r="EB376" s="78"/>
      <c r="EC376" s="78"/>
      <c r="ED376" s="78"/>
      <c r="EE376" s="78"/>
      <c r="EF376" s="78"/>
      <c r="EG376" s="78"/>
      <c r="EH376" s="78"/>
      <c r="EI376" s="78"/>
      <c r="EJ376" s="78"/>
    </row>
    <row r="377" spans="1:140" x14ac:dyDescent="0.25">
      <c r="A377" s="80" t="s">
        <v>582</v>
      </c>
      <c r="B377" s="120">
        <v>374</v>
      </c>
      <c r="C377" s="81" t="s">
        <v>390</v>
      </c>
      <c r="D377" s="81" t="s">
        <v>236</v>
      </c>
      <c r="E377" s="82">
        <v>0</v>
      </c>
      <c r="F377" s="82">
        <v>0</v>
      </c>
      <c r="G377" s="82">
        <v>0</v>
      </c>
      <c r="H377" s="83">
        <v>0</v>
      </c>
      <c r="I377" s="83">
        <v>0</v>
      </c>
      <c r="J377" s="83">
        <v>0</v>
      </c>
      <c r="K377" s="84">
        <v>0</v>
      </c>
      <c r="L377" s="83">
        <f t="shared" si="296"/>
        <v>0</v>
      </c>
      <c r="M377" s="83">
        <f t="shared" si="297"/>
        <v>0</v>
      </c>
      <c r="N377" s="83">
        <v>0</v>
      </c>
      <c r="O377" s="83">
        <v>0</v>
      </c>
      <c r="P377" s="83">
        <v>0</v>
      </c>
      <c r="Q377" s="83">
        <v>0</v>
      </c>
      <c r="R377" s="83">
        <v>0</v>
      </c>
      <c r="S377" s="83">
        <v>0</v>
      </c>
      <c r="T377" s="83">
        <v>0</v>
      </c>
      <c r="U377" s="83">
        <v>0</v>
      </c>
      <c r="V377" s="83">
        <v>0</v>
      </c>
      <c r="W377" s="83">
        <v>0</v>
      </c>
      <c r="X377" s="83">
        <v>0</v>
      </c>
      <c r="Y377" s="83">
        <v>0</v>
      </c>
      <c r="Z377" s="83">
        <v>0</v>
      </c>
      <c r="AA377" s="83">
        <v>0</v>
      </c>
      <c r="AB377" s="83">
        <v>0</v>
      </c>
      <c r="AC377" s="83">
        <v>0</v>
      </c>
      <c r="AD377" s="83">
        <v>0</v>
      </c>
      <c r="AE377" s="84">
        <v>0</v>
      </c>
      <c r="AF377" s="83">
        <f t="shared" si="309"/>
        <v>0</v>
      </c>
      <c r="AG377" s="83">
        <f t="shared" si="298"/>
        <v>0</v>
      </c>
      <c r="AH377" s="83">
        <f t="shared" si="299"/>
        <v>0</v>
      </c>
      <c r="AI377" s="84">
        <v>0</v>
      </c>
      <c r="AJ377" s="83">
        <f t="shared" si="300"/>
        <v>0</v>
      </c>
      <c r="AK377" s="83">
        <f t="shared" si="301"/>
        <v>0</v>
      </c>
      <c r="AL377" s="83">
        <f t="shared" si="302"/>
        <v>0</v>
      </c>
      <c r="AM377" s="84">
        <v>0</v>
      </c>
      <c r="AN377" s="83">
        <f t="shared" si="310"/>
        <v>0</v>
      </c>
      <c r="AO377" s="83">
        <f t="shared" si="311"/>
        <v>0</v>
      </c>
      <c r="AP377" s="83">
        <f t="shared" si="312"/>
        <v>0</v>
      </c>
      <c r="AQ377" s="84">
        <v>0</v>
      </c>
      <c r="AR377" s="83">
        <f t="shared" si="313"/>
        <v>0</v>
      </c>
      <c r="AS377" s="83">
        <f t="shared" si="314"/>
        <v>0</v>
      </c>
      <c r="AT377" s="83">
        <f t="shared" si="315"/>
        <v>0</v>
      </c>
      <c r="AU377" s="83">
        <v>0</v>
      </c>
      <c r="AV377" s="83">
        <v>0</v>
      </c>
      <c r="AW377" s="83">
        <v>0</v>
      </c>
      <c r="AX377" s="84">
        <v>0</v>
      </c>
      <c r="AY377" s="83">
        <f t="shared" si="316"/>
        <v>0</v>
      </c>
      <c r="AZ377" s="83">
        <f t="shared" si="317"/>
        <v>0</v>
      </c>
      <c r="BA377" s="83">
        <f t="shared" si="318"/>
        <v>0</v>
      </c>
      <c r="BB377" s="83">
        <v>0</v>
      </c>
      <c r="BC377" s="83">
        <f t="shared" si="306"/>
        <v>0</v>
      </c>
      <c r="BD377" s="83">
        <f t="shared" si="307"/>
        <v>0</v>
      </c>
      <c r="BE377" s="83">
        <f t="shared" si="308"/>
        <v>0</v>
      </c>
      <c r="BF377" s="84">
        <v>0</v>
      </c>
      <c r="BG377" s="83">
        <f t="shared" si="303"/>
        <v>0</v>
      </c>
      <c r="BH377" s="83">
        <f t="shared" si="304"/>
        <v>0</v>
      </c>
      <c r="BI377" s="83">
        <f t="shared" si="305"/>
        <v>0</v>
      </c>
      <c r="BJ377" s="84">
        <v>0</v>
      </c>
      <c r="BK377" s="83">
        <f t="shared" si="319"/>
        <v>0</v>
      </c>
      <c r="BL377" s="83">
        <f t="shared" si="320"/>
        <v>0</v>
      </c>
      <c r="BM377" s="83">
        <f t="shared" si="321"/>
        <v>0</v>
      </c>
      <c r="BN377" s="83">
        <f t="shared" si="278"/>
        <v>0</v>
      </c>
      <c r="BO377" s="83">
        <f t="shared" si="279"/>
        <v>0</v>
      </c>
      <c r="BP377" s="83">
        <f t="shared" si="280"/>
        <v>0</v>
      </c>
      <c r="BQ377" s="83">
        <f t="shared" si="281"/>
        <v>0</v>
      </c>
      <c r="BR377" s="85"/>
      <c r="BS377" s="83">
        <f t="shared" si="282"/>
        <v>0</v>
      </c>
      <c r="BT377" s="83">
        <f t="shared" si="283"/>
        <v>0</v>
      </c>
      <c r="BU377" s="83"/>
      <c r="BV377" s="86">
        <f t="shared" si="284"/>
        <v>0</v>
      </c>
      <c r="BW377" s="86">
        <f t="shared" si="285"/>
        <v>0</v>
      </c>
      <c r="BX377" s="86">
        <f t="shared" si="286"/>
        <v>0</v>
      </c>
      <c r="BY377" s="78"/>
      <c r="BZ377" s="78"/>
      <c r="CA377" s="78"/>
      <c r="CB377" s="78"/>
      <c r="CC377" s="78"/>
      <c r="CD377" s="78"/>
      <c r="CE377" s="78"/>
      <c r="CF377" s="78"/>
      <c r="CG377" s="78"/>
      <c r="CH377" s="78"/>
      <c r="CI377" s="78"/>
      <c r="CJ377" s="78"/>
      <c r="CK377" s="78"/>
      <c r="CL377" s="78"/>
      <c r="CM377" s="78"/>
      <c r="CN377" s="78"/>
      <c r="CO377" s="78"/>
      <c r="CP377" s="78"/>
      <c r="CQ377" s="78"/>
      <c r="CR377" s="78"/>
      <c r="CS377" s="78"/>
      <c r="CT377" s="78"/>
      <c r="CU377" s="78"/>
      <c r="CV377" s="78"/>
      <c r="CW377" s="78"/>
      <c r="CX377" s="78"/>
      <c r="CY377" s="78"/>
      <c r="CZ377" s="78"/>
      <c r="DA377" s="78"/>
      <c r="DB377" s="78"/>
      <c r="DC377" s="78"/>
      <c r="DD377" s="78"/>
      <c r="DE377" s="78"/>
      <c r="DF377" s="78"/>
      <c r="DG377" s="78"/>
      <c r="DH377" s="78"/>
      <c r="DI377" s="78"/>
      <c r="DJ377" s="78"/>
      <c r="DK377" s="78"/>
      <c r="DL377" s="78"/>
      <c r="DM377" s="78"/>
      <c r="DN377" s="78"/>
      <c r="DO377" s="78"/>
      <c r="DP377" s="78"/>
      <c r="DQ377" s="78"/>
      <c r="DR377" s="78"/>
      <c r="DS377" s="78"/>
      <c r="DT377" s="78"/>
      <c r="DU377" s="78"/>
      <c r="DV377" s="78"/>
      <c r="DW377" s="78"/>
      <c r="DX377" s="78"/>
      <c r="DY377" s="78"/>
      <c r="DZ377" s="78"/>
      <c r="EA377" s="78"/>
      <c r="EB377" s="78"/>
      <c r="EC377" s="78"/>
      <c r="ED377" s="78"/>
      <c r="EE377" s="78"/>
      <c r="EF377" s="78"/>
      <c r="EG377" s="78"/>
      <c r="EH377" s="78"/>
      <c r="EI377" s="78"/>
      <c r="EJ377" s="78"/>
    </row>
    <row r="378" spans="1:140" x14ac:dyDescent="0.25">
      <c r="A378" s="108" t="s">
        <v>582</v>
      </c>
      <c r="B378" s="120">
        <v>375</v>
      </c>
      <c r="C378" s="81" t="s">
        <v>590</v>
      </c>
      <c r="D378" s="81" t="s">
        <v>677</v>
      </c>
      <c r="E378" s="82">
        <v>0</v>
      </c>
      <c r="F378" s="82">
        <v>0</v>
      </c>
      <c r="G378" s="82">
        <v>0</v>
      </c>
      <c r="H378" s="83">
        <v>0</v>
      </c>
      <c r="I378" s="83">
        <v>0</v>
      </c>
      <c r="J378" s="83">
        <v>0</v>
      </c>
      <c r="K378" s="84">
        <v>0</v>
      </c>
      <c r="L378" s="83">
        <f t="shared" ref="L378:L409" si="322">0.55*K378</f>
        <v>0</v>
      </c>
      <c r="M378" s="83">
        <f t="shared" ref="M378:M409" si="323">0.45*K378</f>
        <v>0</v>
      </c>
      <c r="N378" s="83">
        <v>0</v>
      </c>
      <c r="O378" s="83">
        <v>0</v>
      </c>
      <c r="P378" s="83">
        <v>0</v>
      </c>
      <c r="Q378" s="83">
        <v>0</v>
      </c>
      <c r="R378" s="83">
        <v>0</v>
      </c>
      <c r="S378" s="83">
        <v>0</v>
      </c>
      <c r="T378" s="83">
        <v>0</v>
      </c>
      <c r="U378" s="83">
        <v>0</v>
      </c>
      <c r="V378" s="83">
        <v>0</v>
      </c>
      <c r="W378" s="83">
        <v>0</v>
      </c>
      <c r="X378" s="83">
        <v>0</v>
      </c>
      <c r="Y378" s="83">
        <v>0</v>
      </c>
      <c r="Z378" s="83">
        <v>0</v>
      </c>
      <c r="AA378" s="83">
        <v>0</v>
      </c>
      <c r="AB378" s="83">
        <v>0</v>
      </c>
      <c r="AC378" s="83">
        <v>0</v>
      </c>
      <c r="AD378" s="83">
        <v>0</v>
      </c>
      <c r="AE378" s="84">
        <v>0</v>
      </c>
      <c r="AF378" s="83">
        <f t="shared" si="309"/>
        <v>0</v>
      </c>
      <c r="AG378" s="83">
        <f t="shared" ref="AG378:AG409" si="324">0*AE378</f>
        <v>0</v>
      </c>
      <c r="AH378" s="83">
        <f t="shared" ref="AH378:AH409" si="325">1*AE378</f>
        <v>0</v>
      </c>
      <c r="AI378" s="84">
        <v>0</v>
      </c>
      <c r="AJ378" s="83">
        <f t="shared" si="300"/>
        <v>0</v>
      </c>
      <c r="AK378" s="83">
        <f t="shared" si="301"/>
        <v>0</v>
      </c>
      <c r="AL378" s="83">
        <f t="shared" si="302"/>
        <v>0</v>
      </c>
      <c r="AM378" s="84">
        <v>0</v>
      </c>
      <c r="AN378" s="83">
        <f t="shared" si="310"/>
        <v>0</v>
      </c>
      <c r="AO378" s="83">
        <f t="shared" si="311"/>
        <v>0</v>
      </c>
      <c r="AP378" s="83">
        <f t="shared" si="312"/>
        <v>0</v>
      </c>
      <c r="AQ378" s="84">
        <v>0</v>
      </c>
      <c r="AR378" s="83">
        <f t="shared" si="313"/>
        <v>0</v>
      </c>
      <c r="AS378" s="83">
        <f t="shared" si="314"/>
        <v>0</v>
      </c>
      <c r="AT378" s="83">
        <f t="shared" si="315"/>
        <v>0</v>
      </c>
      <c r="AU378" s="83">
        <v>0</v>
      </c>
      <c r="AV378" s="83">
        <v>0</v>
      </c>
      <c r="AW378" s="83">
        <v>0</v>
      </c>
      <c r="AX378" s="84">
        <v>0</v>
      </c>
      <c r="AY378" s="83">
        <f t="shared" si="316"/>
        <v>0</v>
      </c>
      <c r="AZ378" s="83">
        <f t="shared" si="317"/>
        <v>0</v>
      </c>
      <c r="BA378" s="83">
        <f t="shared" si="318"/>
        <v>0</v>
      </c>
      <c r="BB378" s="83">
        <v>0</v>
      </c>
      <c r="BC378" s="83">
        <f t="shared" si="306"/>
        <v>0</v>
      </c>
      <c r="BD378" s="83">
        <f t="shared" si="307"/>
        <v>0</v>
      </c>
      <c r="BE378" s="83">
        <f t="shared" si="308"/>
        <v>0</v>
      </c>
      <c r="BF378" s="84">
        <v>0</v>
      </c>
      <c r="BG378" s="83">
        <f t="shared" si="303"/>
        <v>0</v>
      </c>
      <c r="BH378" s="83">
        <f t="shared" si="304"/>
        <v>0</v>
      </c>
      <c r="BI378" s="83">
        <f t="shared" si="305"/>
        <v>0</v>
      </c>
      <c r="BJ378" s="84">
        <v>0</v>
      </c>
      <c r="BK378" s="83">
        <f t="shared" si="319"/>
        <v>0</v>
      </c>
      <c r="BL378" s="83">
        <f t="shared" si="320"/>
        <v>0</v>
      </c>
      <c r="BM378" s="83">
        <f t="shared" si="321"/>
        <v>0</v>
      </c>
      <c r="BN378" s="83">
        <f t="shared" si="278"/>
        <v>0</v>
      </c>
      <c r="BO378" s="83">
        <f t="shared" si="279"/>
        <v>0</v>
      </c>
      <c r="BP378" s="83">
        <f t="shared" si="280"/>
        <v>0</v>
      </c>
      <c r="BQ378" s="83">
        <f t="shared" si="281"/>
        <v>0</v>
      </c>
      <c r="BR378" s="85"/>
      <c r="BS378" s="83">
        <f t="shared" si="282"/>
        <v>0</v>
      </c>
      <c r="BT378" s="83">
        <f t="shared" si="283"/>
        <v>0</v>
      </c>
      <c r="BU378" s="83"/>
      <c r="BV378" s="86">
        <f t="shared" si="284"/>
        <v>0</v>
      </c>
      <c r="BW378" s="86">
        <f t="shared" si="285"/>
        <v>0</v>
      </c>
      <c r="BX378" s="86">
        <f t="shared" si="286"/>
        <v>0</v>
      </c>
      <c r="BY378" s="78"/>
      <c r="BZ378" s="78"/>
      <c r="CA378" s="78"/>
      <c r="CB378" s="78"/>
      <c r="CC378" s="78"/>
      <c r="CD378" s="78"/>
      <c r="CE378" s="78"/>
      <c r="CF378" s="78"/>
      <c r="CG378" s="78"/>
      <c r="CH378" s="78"/>
      <c r="CI378" s="78"/>
      <c r="CJ378" s="78"/>
      <c r="CK378" s="78"/>
      <c r="CL378" s="78"/>
      <c r="CM378" s="78"/>
      <c r="CN378" s="78"/>
      <c r="CO378" s="78"/>
      <c r="CP378" s="78"/>
      <c r="CQ378" s="78"/>
      <c r="CR378" s="78"/>
      <c r="CS378" s="78"/>
      <c r="CT378" s="78"/>
      <c r="CU378" s="78"/>
      <c r="CV378" s="78"/>
      <c r="CW378" s="78"/>
      <c r="CX378" s="78"/>
      <c r="CY378" s="78"/>
      <c r="CZ378" s="78"/>
      <c r="DA378" s="78"/>
      <c r="DB378" s="78"/>
      <c r="DC378" s="78"/>
      <c r="DD378" s="78"/>
      <c r="DE378" s="78"/>
      <c r="DF378" s="78"/>
      <c r="DG378" s="78"/>
      <c r="DH378" s="78"/>
      <c r="DI378" s="78"/>
      <c r="DJ378" s="78"/>
      <c r="DK378" s="78"/>
      <c r="DL378" s="78"/>
      <c r="DM378" s="78"/>
      <c r="DN378" s="78"/>
      <c r="DO378" s="78"/>
      <c r="DP378" s="78"/>
      <c r="DQ378" s="78"/>
      <c r="DR378" s="78"/>
      <c r="DS378" s="78"/>
      <c r="DT378" s="78"/>
      <c r="DU378" s="78"/>
      <c r="DV378" s="78"/>
      <c r="DW378" s="78"/>
      <c r="DX378" s="78"/>
      <c r="DY378" s="78"/>
      <c r="DZ378" s="78"/>
      <c r="EA378" s="78"/>
      <c r="EB378" s="78"/>
      <c r="EC378" s="78"/>
      <c r="ED378" s="78"/>
      <c r="EE378" s="78"/>
      <c r="EF378" s="78"/>
      <c r="EG378" s="78"/>
      <c r="EH378" s="78"/>
      <c r="EI378" s="78"/>
      <c r="EJ378" s="78"/>
    </row>
    <row r="379" spans="1:140" x14ac:dyDescent="0.25">
      <c r="A379" s="87"/>
      <c r="B379" s="119">
        <v>376</v>
      </c>
      <c r="C379" s="88" t="s">
        <v>388</v>
      </c>
      <c r="D379" s="88" t="s">
        <v>237</v>
      </c>
      <c r="E379" s="73">
        <v>0</v>
      </c>
      <c r="F379" s="73">
        <v>0.73</v>
      </c>
      <c r="G379" s="73">
        <v>0</v>
      </c>
      <c r="H379" s="74">
        <v>0</v>
      </c>
      <c r="I379" s="74">
        <v>0</v>
      </c>
      <c r="J379" s="74">
        <v>0</v>
      </c>
      <c r="K379" s="75">
        <v>0</v>
      </c>
      <c r="L379" s="74">
        <f t="shared" si="322"/>
        <v>0</v>
      </c>
      <c r="M379" s="74">
        <f t="shared" si="323"/>
        <v>0</v>
      </c>
      <c r="N379" s="74">
        <v>0</v>
      </c>
      <c r="O379" s="74">
        <v>0</v>
      </c>
      <c r="P379" s="74">
        <v>0</v>
      </c>
      <c r="Q379" s="74">
        <v>39</v>
      </c>
      <c r="R379" s="74">
        <v>0</v>
      </c>
      <c r="S379" s="74">
        <v>0</v>
      </c>
      <c r="T379" s="74">
        <v>0</v>
      </c>
      <c r="U379" s="74">
        <v>0</v>
      </c>
      <c r="V379" s="74">
        <v>0</v>
      </c>
      <c r="W379" s="74">
        <v>0</v>
      </c>
      <c r="X379" s="74">
        <v>0</v>
      </c>
      <c r="Y379" s="74">
        <v>0</v>
      </c>
      <c r="Z379" s="74">
        <v>0</v>
      </c>
      <c r="AA379" s="74">
        <v>0</v>
      </c>
      <c r="AB379" s="74">
        <v>0</v>
      </c>
      <c r="AC379" s="74">
        <v>0</v>
      </c>
      <c r="AD379" s="74">
        <v>0</v>
      </c>
      <c r="AE379" s="75">
        <v>0</v>
      </c>
      <c r="AF379" s="74">
        <f t="shared" si="309"/>
        <v>0</v>
      </c>
      <c r="AG379" s="74">
        <f t="shared" si="324"/>
        <v>0</v>
      </c>
      <c r="AH379" s="74">
        <f t="shared" si="325"/>
        <v>0</v>
      </c>
      <c r="AI379" s="75">
        <v>0</v>
      </c>
      <c r="AJ379" s="74">
        <f t="shared" si="300"/>
        <v>0</v>
      </c>
      <c r="AK379" s="74">
        <f t="shared" si="301"/>
        <v>0</v>
      </c>
      <c r="AL379" s="74">
        <f t="shared" si="302"/>
        <v>0</v>
      </c>
      <c r="AM379" s="75">
        <v>0</v>
      </c>
      <c r="AN379" s="74">
        <f t="shared" si="310"/>
        <v>0</v>
      </c>
      <c r="AO379" s="74">
        <f t="shared" si="311"/>
        <v>0</v>
      </c>
      <c r="AP379" s="74">
        <f t="shared" si="312"/>
        <v>0</v>
      </c>
      <c r="AQ379" s="75">
        <v>0</v>
      </c>
      <c r="AR379" s="74">
        <f t="shared" si="313"/>
        <v>0</v>
      </c>
      <c r="AS379" s="74">
        <f t="shared" si="314"/>
        <v>0</v>
      </c>
      <c r="AT379" s="74">
        <f t="shared" si="315"/>
        <v>0</v>
      </c>
      <c r="AU379" s="74">
        <v>0</v>
      </c>
      <c r="AV379" s="74">
        <v>0</v>
      </c>
      <c r="AW379" s="74">
        <v>0</v>
      </c>
      <c r="AX379" s="75">
        <v>0</v>
      </c>
      <c r="AY379" s="74">
        <f t="shared" si="316"/>
        <v>0</v>
      </c>
      <c r="AZ379" s="74">
        <f t="shared" si="317"/>
        <v>0</v>
      </c>
      <c r="BA379" s="74">
        <f t="shared" si="318"/>
        <v>0</v>
      </c>
      <c r="BB379" s="74">
        <v>0</v>
      </c>
      <c r="BC379" s="74">
        <f t="shared" si="306"/>
        <v>0</v>
      </c>
      <c r="BD379" s="74">
        <f t="shared" si="307"/>
        <v>0</v>
      </c>
      <c r="BE379" s="74">
        <f t="shared" si="308"/>
        <v>0</v>
      </c>
      <c r="BF379" s="75">
        <v>7.31</v>
      </c>
      <c r="BG379" s="74">
        <f t="shared" si="303"/>
        <v>0</v>
      </c>
      <c r="BH379" s="74">
        <f t="shared" si="304"/>
        <v>4.0205000000000002</v>
      </c>
      <c r="BI379" s="74">
        <f t="shared" si="305"/>
        <v>3.2894999999999999</v>
      </c>
      <c r="BJ379" s="75">
        <v>0</v>
      </c>
      <c r="BK379" s="74">
        <f t="shared" si="319"/>
        <v>0</v>
      </c>
      <c r="BL379" s="74">
        <f t="shared" si="320"/>
        <v>0</v>
      </c>
      <c r="BM379" s="74">
        <f t="shared" si="321"/>
        <v>0</v>
      </c>
      <c r="BN379" s="74">
        <f t="shared" si="278"/>
        <v>0</v>
      </c>
      <c r="BO379" s="74">
        <f t="shared" si="279"/>
        <v>43.020499999999998</v>
      </c>
      <c r="BP379" s="74">
        <f t="shared" si="280"/>
        <v>4.0194999999999999</v>
      </c>
      <c r="BQ379" s="74">
        <f t="shared" si="281"/>
        <v>47.04</v>
      </c>
      <c r="BS379" s="74">
        <f t="shared" si="282"/>
        <v>47.04</v>
      </c>
      <c r="BT379" s="74">
        <f t="shared" si="283"/>
        <v>0</v>
      </c>
      <c r="BU379" s="74"/>
      <c r="BV379" s="77">
        <f t="shared" si="284"/>
        <v>0</v>
      </c>
      <c r="BW379" s="77">
        <f t="shared" si="285"/>
        <v>0.91455144557823131</v>
      </c>
      <c r="BX379" s="77">
        <f t="shared" si="286"/>
        <v>8.5448554421768699E-2</v>
      </c>
      <c r="BY379" s="78"/>
      <c r="BZ379" s="78"/>
      <c r="CA379" s="78"/>
      <c r="CB379" s="78"/>
      <c r="CC379" s="78"/>
      <c r="CD379" s="78"/>
      <c r="CE379" s="78"/>
      <c r="CF379" s="78"/>
      <c r="CG379" s="78"/>
      <c r="CH379" s="78"/>
      <c r="CI379" s="78"/>
      <c r="CJ379" s="78"/>
      <c r="CK379" s="78"/>
      <c r="CL379" s="78"/>
      <c r="CM379" s="78"/>
      <c r="CN379" s="78"/>
      <c r="CO379" s="78"/>
      <c r="CP379" s="78"/>
      <c r="CQ379" s="78"/>
      <c r="CR379" s="78"/>
      <c r="CS379" s="78"/>
      <c r="CT379" s="78"/>
      <c r="CU379" s="78"/>
      <c r="CV379" s="78"/>
      <c r="CW379" s="78"/>
      <c r="CX379" s="78"/>
      <c r="CY379" s="78"/>
      <c r="CZ379" s="78"/>
      <c r="DA379" s="78"/>
      <c r="DB379" s="78"/>
      <c r="DC379" s="78"/>
      <c r="DD379" s="78"/>
      <c r="DE379" s="78"/>
      <c r="DF379" s="78"/>
      <c r="DG379" s="78"/>
      <c r="DH379" s="78"/>
      <c r="DI379" s="78"/>
      <c r="DJ379" s="78"/>
      <c r="DK379" s="78"/>
      <c r="DL379" s="78"/>
      <c r="DM379" s="78"/>
      <c r="DN379" s="78"/>
      <c r="DO379" s="78"/>
      <c r="DP379" s="78"/>
      <c r="DQ379" s="78"/>
      <c r="DR379" s="78"/>
      <c r="DS379" s="78"/>
      <c r="DT379" s="78"/>
      <c r="DU379" s="78"/>
      <c r="DV379" s="78"/>
      <c r="DW379" s="78"/>
      <c r="DX379" s="78"/>
      <c r="DY379" s="78"/>
      <c r="DZ379" s="78"/>
      <c r="EA379" s="78"/>
      <c r="EB379" s="78"/>
      <c r="EC379" s="78"/>
      <c r="ED379" s="78"/>
      <c r="EE379" s="78"/>
      <c r="EF379" s="78"/>
      <c r="EG379" s="78"/>
      <c r="EH379" s="78"/>
      <c r="EI379" s="78"/>
      <c r="EJ379" s="78"/>
    </row>
    <row r="380" spans="1:140" x14ac:dyDescent="0.25">
      <c r="A380" s="72"/>
      <c r="B380" s="119">
        <v>377</v>
      </c>
      <c r="C380" s="88" t="s">
        <v>590</v>
      </c>
      <c r="D380" s="88" t="s">
        <v>678</v>
      </c>
      <c r="E380" s="73">
        <v>0</v>
      </c>
      <c r="F380" s="73">
        <v>0</v>
      </c>
      <c r="G380" s="73">
        <v>0</v>
      </c>
      <c r="H380" s="74">
        <v>0</v>
      </c>
      <c r="I380" s="74">
        <v>0</v>
      </c>
      <c r="J380" s="74">
        <v>0</v>
      </c>
      <c r="K380" s="75">
        <v>0</v>
      </c>
      <c r="L380" s="74">
        <f t="shared" si="322"/>
        <v>0</v>
      </c>
      <c r="M380" s="74">
        <f t="shared" si="323"/>
        <v>0</v>
      </c>
      <c r="N380" s="74">
        <v>0</v>
      </c>
      <c r="O380" s="74">
        <v>0</v>
      </c>
      <c r="P380" s="74">
        <v>0</v>
      </c>
      <c r="Q380" s="74">
        <v>0</v>
      </c>
      <c r="R380" s="74">
        <v>0</v>
      </c>
      <c r="S380" s="74">
        <v>0</v>
      </c>
      <c r="T380" s="74">
        <v>0</v>
      </c>
      <c r="U380" s="74">
        <v>0</v>
      </c>
      <c r="V380" s="74">
        <v>0</v>
      </c>
      <c r="W380" s="74">
        <v>0.6</v>
      </c>
      <c r="X380" s="74">
        <v>0</v>
      </c>
      <c r="Y380" s="74">
        <v>0</v>
      </c>
      <c r="Z380" s="74">
        <v>0</v>
      </c>
      <c r="AA380" s="74">
        <v>0</v>
      </c>
      <c r="AB380" s="74">
        <v>0</v>
      </c>
      <c r="AC380" s="74">
        <v>0</v>
      </c>
      <c r="AD380" s="74">
        <v>0</v>
      </c>
      <c r="AE380" s="75">
        <v>0</v>
      </c>
      <c r="AF380" s="74">
        <f t="shared" si="309"/>
        <v>0</v>
      </c>
      <c r="AG380" s="74">
        <f t="shared" si="324"/>
        <v>0</v>
      </c>
      <c r="AH380" s="74">
        <f t="shared" si="325"/>
        <v>0</v>
      </c>
      <c r="AI380" s="75">
        <v>0</v>
      </c>
      <c r="AJ380" s="74">
        <f t="shared" si="300"/>
        <v>0</v>
      </c>
      <c r="AK380" s="74">
        <f t="shared" si="301"/>
        <v>0</v>
      </c>
      <c r="AL380" s="74">
        <f t="shared" si="302"/>
        <v>0</v>
      </c>
      <c r="AM380" s="75">
        <v>0</v>
      </c>
      <c r="AN380" s="74">
        <f t="shared" si="310"/>
        <v>0</v>
      </c>
      <c r="AO380" s="74">
        <f t="shared" si="311"/>
        <v>0</v>
      </c>
      <c r="AP380" s="74">
        <f t="shared" si="312"/>
        <v>0</v>
      </c>
      <c r="AQ380" s="75">
        <v>0</v>
      </c>
      <c r="AR380" s="74">
        <f t="shared" si="313"/>
        <v>0</v>
      </c>
      <c r="AS380" s="74">
        <f t="shared" si="314"/>
        <v>0</v>
      </c>
      <c r="AT380" s="74">
        <f t="shared" si="315"/>
        <v>0</v>
      </c>
      <c r="AU380" s="74">
        <v>0</v>
      </c>
      <c r="AV380" s="74">
        <v>0</v>
      </c>
      <c r="AW380" s="74">
        <v>0</v>
      </c>
      <c r="AX380" s="75">
        <v>0</v>
      </c>
      <c r="AY380" s="74">
        <f t="shared" si="316"/>
        <v>0</v>
      </c>
      <c r="AZ380" s="74">
        <f t="shared" si="317"/>
        <v>0</v>
      </c>
      <c r="BA380" s="74">
        <f t="shared" si="318"/>
        <v>0</v>
      </c>
      <c r="BB380" s="74">
        <v>0</v>
      </c>
      <c r="BC380" s="74">
        <f t="shared" si="306"/>
        <v>0</v>
      </c>
      <c r="BD380" s="74">
        <f t="shared" si="307"/>
        <v>0</v>
      </c>
      <c r="BE380" s="74">
        <f t="shared" si="308"/>
        <v>0</v>
      </c>
      <c r="BF380" s="75">
        <v>0.01</v>
      </c>
      <c r="BG380" s="74">
        <f t="shared" si="303"/>
        <v>0</v>
      </c>
      <c r="BH380" s="74">
        <f t="shared" si="304"/>
        <v>5.5000000000000005E-3</v>
      </c>
      <c r="BI380" s="74">
        <f t="shared" si="305"/>
        <v>4.5000000000000005E-3</v>
      </c>
      <c r="BJ380" s="75">
        <v>0</v>
      </c>
      <c r="BK380" s="74">
        <f t="shared" si="319"/>
        <v>0</v>
      </c>
      <c r="BL380" s="74">
        <f t="shared" si="320"/>
        <v>0</v>
      </c>
      <c r="BM380" s="74">
        <f t="shared" si="321"/>
        <v>0</v>
      </c>
      <c r="BN380" s="74">
        <f t="shared" si="278"/>
        <v>0</v>
      </c>
      <c r="BO380" s="74">
        <f t="shared" si="279"/>
        <v>0.60549999999999993</v>
      </c>
      <c r="BP380" s="74">
        <f t="shared" si="280"/>
        <v>4.5000000000000005E-3</v>
      </c>
      <c r="BQ380" s="74">
        <f t="shared" si="281"/>
        <v>0.60999999999999988</v>
      </c>
      <c r="BS380" s="74">
        <f t="shared" si="282"/>
        <v>0.61</v>
      </c>
      <c r="BT380" s="74">
        <f t="shared" si="283"/>
        <v>0</v>
      </c>
      <c r="BU380" s="74"/>
      <c r="BV380" s="77">
        <f t="shared" si="284"/>
        <v>0</v>
      </c>
      <c r="BW380" s="77">
        <f t="shared" si="285"/>
        <v>0.99262295081967222</v>
      </c>
      <c r="BX380" s="77">
        <f t="shared" si="286"/>
        <v>7.3770491803278708E-3</v>
      </c>
      <c r="BY380" s="78"/>
      <c r="BZ380" s="78"/>
      <c r="CA380" s="78"/>
      <c r="CB380" s="78"/>
      <c r="CC380" s="78"/>
      <c r="CD380" s="78"/>
      <c r="CE380" s="78"/>
      <c r="CF380" s="78"/>
      <c r="CG380" s="78"/>
      <c r="CH380" s="78"/>
      <c r="CI380" s="78"/>
      <c r="CJ380" s="78"/>
      <c r="CK380" s="78"/>
      <c r="CL380" s="78"/>
      <c r="CM380" s="78"/>
      <c r="CN380" s="78"/>
      <c r="CO380" s="78"/>
      <c r="CP380" s="78"/>
      <c r="CQ380" s="78"/>
      <c r="CR380" s="78"/>
      <c r="CS380" s="78"/>
      <c r="CT380" s="78"/>
      <c r="CU380" s="78"/>
      <c r="CV380" s="78"/>
      <c r="CW380" s="78"/>
      <c r="CX380" s="78"/>
      <c r="CY380" s="78"/>
      <c r="CZ380" s="78"/>
      <c r="DA380" s="78"/>
      <c r="DB380" s="78"/>
      <c r="DC380" s="78"/>
      <c r="DD380" s="78"/>
      <c r="DE380" s="78"/>
      <c r="DF380" s="78"/>
      <c r="DG380" s="78"/>
      <c r="DH380" s="78"/>
      <c r="DI380" s="78"/>
      <c r="DJ380" s="78"/>
      <c r="DK380" s="78"/>
      <c r="DL380" s="78"/>
      <c r="DM380" s="78"/>
      <c r="DN380" s="78"/>
      <c r="DO380" s="78"/>
      <c r="DP380" s="78"/>
      <c r="DQ380" s="78"/>
      <c r="DR380" s="78"/>
      <c r="DS380" s="78"/>
      <c r="DT380" s="78"/>
      <c r="DU380" s="78"/>
      <c r="DV380" s="78"/>
      <c r="DW380" s="78"/>
      <c r="DX380" s="78"/>
      <c r="DY380" s="78"/>
      <c r="DZ380" s="78"/>
      <c r="EA380" s="78"/>
      <c r="EB380" s="78"/>
      <c r="EC380" s="78"/>
      <c r="ED380" s="78"/>
      <c r="EE380" s="78"/>
      <c r="EF380" s="78"/>
      <c r="EG380" s="78"/>
      <c r="EH380" s="78"/>
      <c r="EI380" s="78"/>
      <c r="EJ380" s="78"/>
    </row>
    <row r="381" spans="1:140" x14ac:dyDescent="0.25">
      <c r="A381" s="87"/>
      <c r="B381" s="119">
        <v>378</v>
      </c>
      <c r="C381" s="88" t="s">
        <v>587</v>
      </c>
      <c r="D381" s="88" t="s">
        <v>238</v>
      </c>
      <c r="E381" s="73">
        <v>0</v>
      </c>
      <c r="F381" s="73">
        <v>0.6</v>
      </c>
      <c r="G381" s="73">
        <v>0</v>
      </c>
      <c r="H381" s="74">
        <v>0</v>
      </c>
      <c r="I381" s="74">
        <v>0</v>
      </c>
      <c r="J381" s="74">
        <v>0</v>
      </c>
      <c r="K381" s="75">
        <v>0</v>
      </c>
      <c r="L381" s="74">
        <f t="shared" si="322"/>
        <v>0</v>
      </c>
      <c r="M381" s="74">
        <f t="shared" si="323"/>
        <v>0</v>
      </c>
      <c r="N381" s="74">
        <v>0</v>
      </c>
      <c r="O381" s="74">
        <v>0</v>
      </c>
      <c r="P381" s="74">
        <v>0</v>
      </c>
      <c r="Q381" s="74">
        <v>0</v>
      </c>
      <c r="R381" s="74">
        <v>0</v>
      </c>
      <c r="S381" s="74">
        <v>87</v>
      </c>
      <c r="T381" s="74">
        <v>0</v>
      </c>
      <c r="U381" s="74">
        <v>0</v>
      </c>
      <c r="V381" s="74">
        <v>0</v>
      </c>
      <c r="W381" s="74">
        <v>0</v>
      </c>
      <c r="X381" s="74">
        <v>0</v>
      </c>
      <c r="Y381" s="74">
        <v>0</v>
      </c>
      <c r="Z381" s="74">
        <v>0</v>
      </c>
      <c r="AA381" s="74">
        <v>0</v>
      </c>
      <c r="AB381" s="74">
        <v>0</v>
      </c>
      <c r="AC381" s="74">
        <v>0</v>
      </c>
      <c r="AD381" s="74">
        <v>0</v>
      </c>
      <c r="AE381" s="75">
        <v>17.899999999999999</v>
      </c>
      <c r="AF381" s="74">
        <f t="shared" si="309"/>
        <v>0</v>
      </c>
      <c r="AG381" s="74">
        <f t="shared" si="324"/>
        <v>0</v>
      </c>
      <c r="AH381" s="74">
        <f t="shared" si="325"/>
        <v>17.899999999999999</v>
      </c>
      <c r="AI381" s="75">
        <v>0</v>
      </c>
      <c r="AJ381" s="74">
        <f t="shared" ref="AJ381:AJ412" si="326">0*AI381</f>
        <v>0</v>
      </c>
      <c r="AK381" s="74">
        <f t="shared" ref="AK381:AK412" si="327">0.55*AI381</f>
        <v>0</v>
      </c>
      <c r="AL381" s="74">
        <f t="shared" ref="AL381:AL412" si="328">0.45*AI381</f>
        <v>0</v>
      </c>
      <c r="AM381" s="75">
        <v>0</v>
      </c>
      <c r="AN381" s="74">
        <f t="shared" si="310"/>
        <v>0</v>
      </c>
      <c r="AO381" s="74">
        <f t="shared" si="311"/>
        <v>0</v>
      </c>
      <c r="AP381" s="74">
        <f t="shared" si="312"/>
        <v>0</v>
      </c>
      <c r="AQ381" s="75">
        <v>0</v>
      </c>
      <c r="AR381" s="74">
        <f t="shared" si="313"/>
        <v>0</v>
      </c>
      <c r="AS381" s="74">
        <f t="shared" si="314"/>
        <v>0</v>
      </c>
      <c r="AT381" s="74">
        <f t="shared" si="315"/>
        <v>0</v>
      </c>
      <c r="AU381" s="74">
        <v>0</v>
      </c>
      <c r="AV381" s="74">
        <v>0</v>
      </c>
      <c r="AW381" s="74">
        <v>0</v>
      </c>
      <c r="AX381" s="75">
        <v>0</v>
      </c>
      <c r="AY381" s="74">
        <f t="shared" si="316"/>
        <v>0</v>
      </c>
      <c r="AZ381" s="74">
        <f t="shared" si="317"/>
        <v>0</v>
      </c>
      <c r="BA381" s="74">
        <f t="shared" si="318"/>
        <v>0</v>
      </c>
      <c r="BB381" s="74">
        <v>0</v>
      </c>
      <c r="BC381" s="74">
        <f t="shared" si="306"/>
        <v>0</v>
      </c>
      <c r="BD381" s="74">
        <f t="shared" si="307"/>
        <v>0</v>
      </c>
      <c r="BE381" s="74">
        <f t="shared" si="308"/>
        <v>0</v>
      </c>
      <c r="BF381" s="75">
        <v>0.02</v>
      </c>
      <c r="BG381" s="74">
        <f t="shared" ref="BG381:BG412" si="329">0*BF381</f>
        <v>0</v>
      </c>
      <c r="BH381" s="74">
        <f t="shared" ref="BH381:BH412" si="330">0.55*BF381</f>
        <v>1.1000000000000001E-2</v>
      </c>
      <c r="BI381" s="74">
        <f t="shared" ref="BI381:BI412" si="331">0.45*BF381</f>
        <v>9.0000000000000011E-3</v>
      </c>
      <c r="BJ381" s="75">
        <v>0</v>
      </c>
      <c r="BK381" s="74">
        <f t="shared" si="319"/>
        <v>0</v>
      </c>
      <c r="BL381" s="74">
        <f t="shared" si="320"/>
        <v>0</v>
      </c>
      <c r="BM381" s="74">
        <f t="shared" si="321"/>
        <v>0</v>
      </c>
      <c r="BN381" s="74">
        <f t="shared" si="278"/>
        <v>0</v>
      </c>
      <c r="BO381" s="74">
        <f t="shared" si="279"/>
        <v>87.010999999999996</v>
      </c>
      <c r="BP381" s="74">
        <f t="shared" si="280"/>
        <v>18.509</v>
      </c>
      <c r="BQ381" s="74">
        <f t="shared" si="281"/>
        <v>105.52</v>
      </c>
      <c r="BS381" s="74">
        <f t="shared" si="282"/>
        <v>105.52</v>
      </c>
      <c r="BT381" s="74">
        <f t="shared" si="283"/>
        <v>0</v>
      </c>
      <c r="BU381" s="74"/>
      <c r="BV381" s="77">
        <f t="shared" si="284"/>
        <v>0</v>
      </c>
      <c r="BW381" s="77">
        <f t="shared" si="285"/>
        <v>0.82459249431387416</v>
      </c>
      <c r="BX381" s="77">
        <f t="shared" si="286"/>
        <v>0.17540750568612587</v>
      </c>
      <c r="BY381" s="78"/>
      <c r="BZ381" s="78"/>
      <c r="CA381" s="78"/>
      <c r="CB381" s="78"/>
      <c r="CC381" s="78"/>
      <c r="CD381" s="78"/>
      <c r="CE381" s="78"/>
      <c r="CF381" s="78"/>
      <c r="CG381" s="78"/>
      <c r="CH381" s="78"/>
      <c r="CI381" s="78"/>
      <c r="CJ381" s="78"/>
      <c r="CK381" s="78"/>
      <c r="CL381" s="78"/>
      <c r="CM381" s="78"/>
      <c r="CN381" s="78"/>
      <c r="CO381" s="78"/>
      <c r="CP381" s="78"/>
      <c r="CQ381" s="78"/>
      <c r="CR381" s="78"/>
      <c r="CS381" s="78"/>
      <c r="CT381" s="78"/>
      <c r="CU381" s="78"/>
      <c r="CV381" s="78"/>
      <c r="CW381" s="78"/>
      <c r="CX381" s="78"/>
      <c r="CY381" s="78"/>
      <c r="CZ381" s="78"/>
      <c r="DA381" s="78"/>
      <c r="DB381" s="78"/>
      <c r="DC381" s="78"/>
      <c r="DD381" s="78"/>
      <c r="DE381" s="78"/>
      <c r="DF381" s="78"/>
      <c r="DG381" s="78"/>
      <c r="DH381" s="78"/>
      <c r="DI381" s="78"/>
      <c r="DJ381" s="78"/>
      <c r="DK381" s="78"/>
      <c r="DL381" s="78"/>
      <c r="DM381" s="78"/>
      <c r="DN381" s="78"/>
      <c r="DO381" s="78"/>
      <c r="DP381" s="78"/>
      <c r="DQ381" s="78"/>
      <c r="DR381" s="78"/>
      <c r="DS381" s="78"/>
      <c r="DT381" s="78"/>
      <c r="DU381" s="78"/>
      <c r="DV381" s="78"/>
      <c r="DW381" s="78"/>
      <c r="DX381" s="78"/>
      <c r="DY381" s="78"/>
      <c r="DZ381" s="78"/>
      <c r="EA381" s="78"/>
      <c r="EB381" s="78"/>
      <c r="EC381" s="78"/>
      <c r="ED381" s="78"/>
      <c r="EE381" s="78"/>
      <c r="EF381" s="78"/>
      <c r="EG381" s="78"/>
      <c r="EH381" s="78"/>
      <c r="EI381" s="78"/>
      <c r="EJ381" s="78"/>
    </row>
    <row r="382" spans="1:140" x14ac:dyDescent="0.25">
      <c r="A382" s="72"/>
      <c r="B382" s="89">
        <v>379</v>
      </c>
      <c r="C382" s="90" t="s">
        <v>384</v>
      </c>
      <c r="D382" s="90" t="s">
        <v>499</v>
      </c>
      <c r="E382" s="91">
        <v>0</v>
      </c>
      <c r="F382" s="91">
        <v>1.77</v>
      </c>
      <c r="G382" s="91">
        <v>0</v>
      </c>
      <c r="H382" s="92">
        <v>22</v>
      </c>
      <c r="I382" s="92">
        <v>0</v>
      </c>
      <c r="J382" s="92">
        <v>0</v>
      </c>
      <c r="K382" s="93">
        <v>0</v>
      </c>
      <c r="L382" s="92">
        <f t="shared" si="322"/>
        <v>0</v>
      </c>
      <c r="M382" s="92">
        <f t="shared" si="323"/>
        <v>0</v>
      </c>
      <c r="N382" s="92">
        <v>7.7</v>
      </c>
      <c r="O382" s="92">
        <v>0</v>
      </c>
      <c r="P382" s="92">
        <v>118</v>
      </c>
      <c r="Q382" s="92">
        <v>761</v>
      </c>
      <c r="R382" s="92">
        <v>20</v>
      </c>
      <c r="S382" s="92">
        <v>0</v>
      </c>
      <c r="T382" s="92">
        <v>0</v>
      </c>
      <c r="U382" s="92">
        <v>0</v>
      </c>
      <c r="V382" s="92">
        <v>23</v>
      </c>
      <c r="W382" s="92">
        <v>0</v>
      </c>
      <c r="X382" s="92">
        <v>0</v>
      </c>
      <c r="Y382" s="92">
        <v>0</v>
      </c>
      <c r="Z382" s="92">
        <v>0</v>
      </c>
      <c r="AA382" s="92">
        <v>0</v>
      </c>
      <c r="AB382" s="92">
        <v>0</v>
      </c>
      <c r="AC382" s="92">
        <v>0</v>
      </c>
      <c r="AD382" s="92">
        <v>0</v>
      </c>
      <c r="AE382" s="93">
        <v>162</v>
      </c>
      <c r="AF382" s="92">
        <f t="shared" si="309"/>
        <v>0</v>
      </c>
      <c r="AG382" s="92">
        <f t="shared" si="324"/>
        <v>0</v>
      </c>
      <c r="AH382" s="92">
        <f t="shared" si="325"/>
        <v>162</v>
      </c>
      <c r="AI382" s="93">
        <v>0</v>
      </c>
      <c r="AJ382" s="92">
        <f t="shared" si="326"/>
        <v>0</v>
      </c>
      <c r="AK382" s="92">
        <f t="shared" si="327"/>
        <v>0</v>
      </c>
      <c r="AL382" s="92">
        <f t="shared" si="328"/>
        <v>0</v>
      </c>
      <c r="AM382" s="93">
        <v>0</v>
      </c>
      <c r="AN382" s="92">
        <f t="shared" si="310"/>
        <v>0</v>
      </c>
      <c r="AO382" s="92">
        <f t="shared" si="311"/>
        <v>0</v>
      </c>
      <c r="AP382" s="92">
        <f t="shared" si="312"/>
        <v>0</v>
      </c>
      <c r="AQ382" s="93">
        <v>0</v>
      </c>
      <c r="AR382" s="92">
        <f t="shared" si="313"/>
        <v>0</v>
      </c>
      <c r="AS382" s="92">
        <f t="shared" si="314"/>
        <v>0</v>
      </c>
      <c r="AT382" s="92">
        <f t="shared" si="315"/>
        <v>0</v>
      </c>
      <c r="AU382" s="92">
        <v>0</v>
      </c>
      <c r="AV382" s="92">
        <v>0</v>
      </c>
      <c r="AW382" s="92">
        <v>0</v>
      </c>
      <c r="AX382" s="93">
        <v>0</v>
      </c>
      <c r="AY382" s="92">
        <f t="shared" si="316"/>
        <v>0</v>
      </c>
      <c r="AZ382" s="92">
        <f t="shared" si="317"/>
        <v>0</v>
      </c>
      <c r="BA382" s="92">
        <f t="shared" si="318"/>
        <v>0</v>
      </c>
      <c r="BB382" s="92">
        <v>0</v>
      </c>
      <c r="BC382" s="74">
        <f t="shared" si="306"/>
        <v>0</v>
      </c>
      <c r="BD382" s="74">
        <f t="shared" si="307"/>
        <v>0</v>
      </c>
      <c r="BE382" s="74">
        <f t="shared" si="308"/>
        <v>0</v>
      </c>
      <c r="BF382" s="93">
        <v>14.31</v>
      </c>
      <c r="BG382" s="92">
        <f t="shared" si="329"/>
        <v>0</v>
      </c>
      <c r="BH382" s="92">
        <f t="shared" si="330"/>
        <v>7.8705000000000007</v>
      </c>
      <c r="BI382" s="92">
        <f t="shared" si="331"/>
        <v>6.4395000000000007</v>
      </c>
      <c r="BJ382" s="93">
        <v>12.086431406946009</v>
      </c>
      <c r="BK382" s="92">
        <f t="shared" si="319"/>
        <v>0</v>
      </c>
      <c r="BL382" s="92">
        <f t="shared" si="320"/>
        <v>6.6475372738203049</v>
      </c>
      <c r="BM382" s="92">
        <f t="shared" si="321"/>
        <v>5.4388941331257037</v>
      </c>
      <c r="BN382" s="74">
        <f t="shared" si="278"/>
        <v>0</v>
      </c>
      <c r="BO382" s="74">
        <f t="shared" si="279"/>
        <v>936.51803727382025</v>
      </c>
      <c r="BP382" s="74">
        <f t="shared" si="280"/>
        <v>205.34839413312571</v>
      </c>
      <c r="BQ382" s="92">
        <f t="shared" si="281"/>
        <v>1141.866431406946</v>
      </c>
      <c r="BR382" s="94"/>
      <c r="BS382" s="92">
        <f t="shared" si="282"/>
        <v>1141.866431406946</v>
      </c>
      <c r="BT382" s="92">
        <f t="shared" si="283"/>
        <v>0</v>
      </c>
      <c r="BU382" s="92"/>
      <c r="BV382" s="95">
        <f t="shared" si="284"/>
        <v>0</v>
      </c>
      <c r="BW382" s="95">
        <f t="shared" si="285"/>
        <v>0.82016426047299895</v>
      </c>
      <c r="BX382" s="95">
        <f t="shared" si="286"/>
        <v>0.17983573952700099</v>
      </c>
      <c r="BY382" s="78"/>
      <c r="BZ382" s="78"/>
      <c r="CA382" s="78"/>
      <c r="CB382" s="78"/>
      <c r="CC382" s="78"/>
      <c r="CD382" s="78"/>
      <c r="CE382" s="78"/>
      <c r="CF382" s="78"/>
      <c r="CG382" s="78"/>
      <c r="CH382" s="78"/>
      <c r="CI382" s="78"/>
      <c r="CJ382" s="78"/>
      <c r="CK382" s="78"/>
      <c r="CL382" s="78"/>
      <c r="CM382" s="78"/>
      <c r="CN382" s="78"/>
      <c r="CO382" s="78"/>
      <c r="CP382" s="78"/>
      <c r="CQ382" s="78"/>
      <c r="CR382" s="78"/>
      <c r="CS382" s="78"/>
      <c r="CT382" s="78"/>
      <c r="CU382" s="78"/>
      <c r="CV382" s="78"/>
      <c r="CW382" s="78"/>
      <c r="CX382" s="78"/>
      <c r="CY382" s="78"/>
      <c r="CZ382" s="78"/>
      <c r="DA382" s="78"/>
      <c r="DB382" s="78"/>
      <c r="DC382" s="78"/>
      <c r="DD382" s="78"/>
      <c r="DE382" s="78"/>
      <c r="DF382" s="78"/>
      <c r="DG382" s="78"/>
      <c r="DH382" s="78"/>
      <c r="DI382" s="78"/>
      <c r="DJ382" s="78"/>
      <c r="DK382" s="78"/>
      <c r="DL382" s="78"/>
      <c r="DM382" s="78"/>
      <c r="DN382" s="78"/>
      <c r="DO382" s="78"/>
      <c r="DP382" s="78"/>
      <c r="DQ382" s="78"/>
      <c r="DR382" s="78"/>
      <c r="DS382" s="78"/>
      <c r="DT382" s="78"/>
      <c r="DU382" s="78"/>
      <c r="DV382" s="78"/>
      <c r="DW382" s="78"/>
      <c r="DX382" s="78"/>
      <c r="DY382" s="78"/>
      <c r="DZ382" s="78"/>
      <c r="EA382" s="78"/>
      <c r="EB382" s="78"/>
      <c r="EC382" s="78"/>
      <c r="ED382" s="78"/>
      <c r="EE382" s="78"/>
      <c r="EF382" s="78"/>
      <c r="EG382" s="78"/>
      <c r="EH382" s="78"/>
      <c r="EI382" s="78"/>
      <c r="EJ382" s="78"/>
    </row>
    <row r="383" spans="1:140" x14ac:dyDescent="0.25">
      <c r="A383" s="72"/>
      <c r="B383" s="119">
        <v>380</v>
      </c>
      <c r="C383" s="88" t="s">
        <v>372</v>
      </c>
      <c r="D383" s="88" t="s">
        <v>239</v>
      </c>
      <c r="E383" s="73">
        <v>0</v>
      </c>
      <c r="F383" s="73">
        <v>0.05</v>
      </c>
      <c r="G383" s="73">
        <v>0</v>
      </c>
      <c r="H383" s="74">
        <v>0</v>
      </c>
      <c r="I383" s="74">
        <v>0</v>
      </c>
      <c r="J383" s="74">
        <v>0</v>
      </c>
      <c r="K383" s="75">
        <v>0</v>
      </c>
      <c r="L383" s="74">
        <f t="shared" si="322"/>
        <v>0</v>
      </c>
      <c r="M383" s="74">
        <f t="shared" si="323"/>
        <v>0</v>
      </c>
      <c r="N383" s="74">
        <v>0</v>
      </c>
      <c r="O383" s="74">
        <v>0</v>
      </c>
      <c r="P383" s="74">
        <v>0</v>
      </c>
      <c r="Q383" s="74">
        <v>0</v>
      </c>
      <c r="R383" s="74">
        <v>0</v>
      </c>
      <c r="S383" s="74">
        <v>0</v>
      </c>
      <c r="T383" s="74">
        <v>0</v>
      </c>
      <c r="U383" s="74">
        <v>0</v>
      </c>
      <c r="V383" s="74">
        <v>0</v>
      </c>
      <c r="W383" s="74">
        <v>4.62</v>
      </c>
      <c r="X383" s="74">
        <v>0</v>
      </c>
      <c r="Y383" s="74">
        <v>0</v>
      </c>
      <c r="Z383" s="74">
        <v>0</v>
      </c>
      <c r="AA383" s="74">
        <v>0</v>
      </c>
      <c r="AB383" s="74">
        <v>0</v>
      </c>
      <c r="AC383" s="74">
        <v>0</v>
      </c>
      <c r="AD383" s="74">
        <v>0</v>
      </c>
      <c r="AE383" s="75">
        <v>0</v>
      </c>
      <c r="AF383" s="74">
        <f t="shared" si="309"/>
        <v>0</v>
      </c>
      <c r="AG383" s="74">
        <f t="shared" si="324"/>
        <v>0</v>
      </c>
      <c r="AH383" s="74">
        <f t="shared" si="325"/>
        <v>0</v>
      </c>
      <c r="AI383" s="75">
        <v>0</v>
      </c>
      <c r="AJ383" s="74">
        <f t="shared" si="326"/>
        <v>0</v>
      </c>
      <c r="AK383" s="74">
        <f t="shared" si="327"/>
        <v>0</v>
      </c>
      <c r="AL383" s="74">
        <f t="shared" si="328"/>
        <v>0</v>
      </c>
      <c r="AM383" s="75">
        <v>0.19</v>
      </c>
      <c r="AN383" s="74">
        <f t="shared" si="310"/>
        <v>0</v>
      </c>
      <c r="AO383" s="74">
        <f t="shared" si="311"/>
        <v>0.10450000000000001</v>
      </c>
      <c r="AP383" s="74">
        <f t="shared" si="312"/>
        <v>8.5500000000000007E-2</v>
      </c>
      <c r="AQ383" s="75">
        <v>0</v>
      </c>
      <c r="AR383" s="74">
        <f t="shared" si="313"/>
        <v>0</v>
      </c>
      <c r="AS383" s="74">
        <f t="shared" si="314"/>
        <v>0</v>
      </c>
      <c r="AT383" s="74">
        <f t="shared" si="315"/>
        <v>0</v>
      </c>
      <c r="AU383" s="74">
        <v>0</v>
      </c>
      <c r="AV383" s="74">
        <v>0</v>
      </c>
      <c r="AW383" s="74">
        <v>0</v>
      </c>
      <c r="AX383" s="75">
        <v>0</v>
      </c>
      <c r="AY383" s="74">
        <f t="shared" si="316"/>
        <v>0</v>
      </c>
      <c r="AZ383" s="74">
        <f t="shared" si="317"/>
        <v>0</v>
      </c>
      <c r="BA383" s="74">
        <f t="shared" si="318"/>
        <v>0</v>
      </c>
      <c r="BB383" s="74">
        <v>0</v>
      </c>
      <c r="BC383" s="74">
        <f t="shared" si="306"/>
        <v>0</v>
      </c>
      <c r="BD383" s="74">
        <f t="shared" si="307"/>
        <v>0</v>
      </c>
      <c r="BE383" s="74">
        <f t="shared" si="308"/>
        <v>0</v>
      </c>
      <c r="BF383" s="75">
        <v>0.1</v>
      </c>
      <c r="BG383" s="74">
        <f t="shared" si="329"/>
        <v>0</v>
      </c>
      <c r="BH383" s="74">
        <f t="shared" si="330"/>
        <v>5.5000000000000007E-2</v>
      </c>
      <c r="BI383" s="74">
        <f t="shared" si="331"/>
        <v>4.5000000000000005E-2</v>
      </c>
      <c r="BJ383" s="75">
        <v>0</v>
      </c>
      <c r="BK383" s="74">
        <f t="shared" si="319"/>
        <v>0</v>
      </c>
      <c r="BL383" s="74">
        <f t="shared" si="320"/>
        <v>0</v>
      </c>
      <c r="BM383" s="74">
        <f t="shared" si="321"/>
        <v>0</v>
      </c>
      <c r="BN383" s="74">
        <f t="shared" si="278"/>
        <v>0</v>
      </c>
      <c r="BO383" s="74">
        <f t="shared" si="279"/>
        <v>4.7794999999999996</v>
      </c>
      <c r="BP383" s="74">
        <f t="shared" si="280"/>
        <v>0.18050000000000002</v>
      </c>
      <c r="BQ383" s="74">
        <f t="shared" si="281"/>
        <v>4.96</v>
      </c>
      <c r="BS383" s="74">
        <f t="shared" si="282"/>
        <v>4.96</v>
      </c>
      <c r="BT383" s="74">
        <f t="shared" si="283"/>
        <v>0</v>
      </c>
      <c r="BU383" s="74"/>
      <c r="BV383" s="77">
        <f t="shared" si="284"/>
        <v>0</v>
      </c>
      <c r="BW383" s="77">
        <f t="shared" si="285"/>
        <v>0.96360887096774184</v>
      </c>
      <c r="BX383" s="77">
        <f t="shared" si="286"/>
        <v>3.6391129032258072E-2</v>
      </c>
      <c r="BY383" s="78"/>
      <c r="BZ383" s="78"/>
      <c r="CA383" s="78"/>
      <c r="CB383" s="78"/>
      <c r="CC383" s="78"/>
      <c r="CD383" s="78"/>
      <c r="CE383" s="78"/>
      <c r="CF383" s="78"/>
      <c r="CG383" s="78"/>
      <c r="CH383" s="78"/>
      <c r="CI383" s="78"/>
      <c r="CJ383" s="78"/>
      <c r="CK383" s="78"/>
      <c r="CL383" s="78"/>
      <c r="CM383" s="78"/>
      <c r="CN383" s="78"/>
      <c r="CO383" s="78"/>
      <c r="CP383" s="78"/>
      <c r="CQ383" s="78"/>
      <c r="CR383" s="78"/>
      <c r="CS383" s="78"/>
      <c r="CT383" s="78"/>
      <c r="CU383" s="78"/>
      <c r="CV383" s="78"/>
      <c r="CW383" s="78"/>
      <c r="CX383" s="78"/>
      <c r="CY383" s="78"/>
      <c r="CZ383" s="78"/>
      <c r="DA383" s="78"/>
      <c r="DB383" s="78"/>
      <c r="DC383" s="78"/>
      <c r="DD383" s="78"/>
      <c r="DE383" s="78"/>
      <c r="DF383" s="78"/>
      <c r="DG383" s="78"/>
      <c r="DH383" s="78"/>
      <c r="DI383" s="78"/>
      <c r="DJ383" s="78"/>
      <c r="DK383" s="78"/>
      <c r="DL383" s="78"/>
      <c r="DM383" s="78"/>
      <c r="DN383" s="78"/>
      <c r="DO383" s="78"/>
      <c r="DP383" s="78"/>
      <c r="DQ383" s="78"/>
      <c r="DR383" s="78"/>
      <c r="DS383" s="78"/>
      <c r="DT383" s="78"/>
      <c r="DU383" s="78"/>
      <c r="DV383" s="78"/>
      <c r="DW383" s="78"/>
      <c r="DX383" s="78"/>
      <c r="DY383" s="78"/>
      <c r="DZ383" s="78"/>
      <c r="EA383" s="78"/>
      <c r="EB383" s="78"/>
      <c r="EC383" s="78"/>
      <c r="ED383" s="78"/>
      <c r="EE383" s="78"/>
      <c r="EF383" s="78"/>
      <c r="EG383" s="78"/>
      <c r="EH383" s="78"/>
      <c r="EI383" s="78"/>
      <c r="EJ383" s="78"/>
    </row>
    <row r="384" spans="1:140" x14ac:dyDescent="0.25">
      <c r="A384" s="87"/>
      <c r="B384" s="89">
        <v>381</v>
      </c>
      <c r="C384" s="90" t="s">
        <v>459</v>
      </c>
      <c r="D384" s="90" t="s">
        <v>30</v>
      </c>
      <c r="E384" s="91">
        <v>0</v>
      </c>
      <c r="F384" s="91">
        <v>0.08</v>
      </c>
      <c r="G384" s="91">
        <v>0</v>
      </c>
      <c r="H384" s="92">
        <v>5.4</v>
      </c>
      <c r="I384" s="92">
        <v>0</v>
      </c>
      <c r="J384" s="92">
        <v>0</v>
      </c>
      <c r="K384" s="93">
        <v>0</v>
      </c>
      <c r="L384" s="92">
        <f t="shared" si="322"/>
        <v>0</v>
      </c>
      <c r="M384" s="92">
        <f t="shared" si="323"/>
        <v>0</v>
      </c>
      <c r="N384" s="92">
        <v>0</v>
      </c>
      <c r="O384" s="92">
        <v>0</v>
      </c>
      <c r="P384" s="92">
        <v>28</v>
      </c>
      <c r="Q384" s="92">
        <v>82.1</v>
      </c>
      <c r="R384" s="92">
        <v>0.2</v>
      </c>
      <c r="S384" s="92">
        <v>0</v>
      </c>
      <c r="T384" s="92">
        <v>0</v>
      </c>
      <c r="U384" s="92">
        <v>0</v>
      </c>
      <c r="V384" s="92">
        <v>0</v>
      </c>
      <c r="W384" s="92">
        <v>0</v>
      </c>
      <c r="X384" s="92">
        <v>0</v>
      </c>
      <c r="Y384" s="92">
        <v>0</v>
      </c>
      <c r="Z384" s="92">
        <v>0</v>
      </c>
      <c r="AA384" s="92">
        <v>0</v>
      </c>
      <c r="AB384" s="92">
        <v>26</v>
      </c>
      <c r="AC384" s="92">
        <v>0</v>
      </c>
      <c r="AD384" s="92">
        <v>0</v>
      </c>
      <c r="AE384" s="93">
        <v>31.4</v>
      </c>
      <c r="AF384" s="92">
        <f t="shared" si="309"/>
        <v>0</v>
      </c>
      <c r="AG384" s="92">
        <f t="shared" si="324"/>
        <v>0</v>
      </c>
      <c r="AH384" s="92">
        <f t="shared" si="325"/>
        <v>31.4</v>
      </c>
      <c r="AI384" s="93">
        <v>0</v>
      </c>
      <c r="AJ384" s="92">
        <f t="shared" si="326"/>
        <v>0</v>
      </c>
      <c r="AK384" s="92">
        <f t="shared" si="327"/>
        <v>0</v>
      </c>
      <c r="AL384" s="92">
        <f t="shared" si="328"/>
        <v>0</v>
      </c>
      <c r="AM384" s="93">
        <v>0</v>
      </c>
      <c r="AN384" s="92">
        <f t="shared" si="310"/>
        <v>0</v>
      </c>
      <c r="AO384" s="92">
        <f t="shared" si="311"/>
        <v>0</v>
      </c>
      <c r="AP384" s="92">
        <f t="shared" si="312"/>
        <v>0</v>
      </c>
      <c r="AQ384" s="93">
        <v>0</v>
      </c>
      <c r="AR384" s="92">
        <f t="shared" si="313"/>
        <v>0</v>
      </c>
      <c r="AS384" s="92">
        <f t="shared" si="314"/>
        <v>0</v>
      </c>
      <c r="AT384" s="92">
        <f t="shared" si="315"/>
        <v>0</v>
      </c>
      <c r="AU384" s="92">
        <v>0</v>
      </c>
      <c r="AV384" s="92">
        <v>0</v>
      </c>
      <c r="AW384" s="92">
        <v>0</v>
      </c>
      <c r="AX384" s="93">
        <v>0</v>
      </c>
      <c r="AY384" s="92">
        <f t="shared" si="316"/>
        <v>0</v>
      </c>
      <c r="AZ384" s="92">
        <f t="shared" si="317"/>
        <v>0</v>
      </c>
      <c r="BA384" s="92">
        <f t="shared" si="318"/>
        <v>0</v>
      </c>
      <c r="BB384" s="92">
        <v>0</v>
      </c>
      <c r="BC384" s="74">
        <f t="shared" si="306"/>
        <v>0</v>
      </c>
      <c r="BD384" s="74">
        <f t="shared" si="307"/>
        <v>0</v>
      </c>
      <c r="BE384" s="74">
        <f t="shared" si="308"/>
        <v>0</v>
      </c>
      <c r="BF384" s="93">
        <v>3.56</v>
      </c>
      <c r="BG384" s="92">
        <f t="shared" si="329"/>
        <v>0</v>
      </c>
      <c r="BH384" s="92">
        <f t="shared" si="330"/>
        <v>1.9580000000000002</v>
      </c>
      <c r="BI384" s="92">
        <f t="shared" si="331"/>
        <v>1.6020000000000001</v>
      </c>
      <c r="BJ384" s="93">
        <v>0</v>
      </c>
      <c r="BK384" s="92">
        <f t="shared" si="319"/>
        <v>0</v>
      </c>
      <c r="BL384" s="92">
        <f t="shared" si="320"/>
        <v>0</v>
      </c>
      <c r="BM384" s="92">
        <f t="shared" si="321"/>
        <v>0</v>
      </c>
      <c r="BN384" s="74">
        <f t="shared" si="278"/>
        <v>0</v>
      </c>
      <c r="BO384" s="74">
        <f t="shared" si="279"/>
        <v>138.25800000000001</v>
      </c>
      <c r="BP384" s="74">
        <f t="shared" si="280"/>
        <v>38.481999999999992</v>
      </c>
      <c r="BQ384" s="92">
        <f t="shared" si="281"/>
        <v>176.74</v>
      </c>
      <c r="BR384" s="94"/>
      <c r="BS384" s="92">
        <f t="shared" si="282"/>
        <v>176.74</v>
      </c>
      <c r="BT384" s="92">
        <f t="shared" si="283"/>
        <v>0</v>
      </c>
      <c r="BU384" s="92"/>
      <c r="BV384" s="95">
        <f t="shared" si="284"/>
        <v>0</v>
      </c>
      <c r="BW384" s="95">
        <f t="shared" si="285"/>
        <v>0.78226773792010862</v>
      </c>
      <c r="BX384" s="95">
        <f t="shared" si="286"/>
        <v>0.2177322620798913</v>
      </c>
      <c r="BY384" s="78"/>
      <c r="BZ384" s="78"/>
      <c r="CA384" s="78"/>
      <c r="CB384" s="78"/>
      <c r="CC384" s="78"/>
      <c r="CD384" s="78"/>
      <c r="CE384" s="78"/>
      <c r="CF384" s="78"/>
      <c r="CG384" s="78"/>
      <c r="CH384" s="78"/>
      <c r="CI384" s="78"/>
      <c r="CJ384" s="78"/>
      <c r="CK384" s="78"/>
      <c r="CL384" s="78"/>
      <c r="CM384" s="78"/>
      <c r="CN384" s="78"/>
      <c r="CO384" s="78"/>
      <c r="CP384" s="78"/>
      <c r="CQ384" s="78"/>
      <c r="CR384" s="78"/>
      <c r="CS384" s="78"/>
      <c r="CT384" s="78"/>
      <c r="CU384" s="78"/>
      <c r="CV384" s="78"/>
      <c r="CW384" s="78"/>
      <c r="CX384" s="78"/>
      <c r="CY384" s="78"/>
      <c r="CZ384" s="78"/>
      <c r="DA384" s="78"/>
      <c r="DB384" s="78"/>
      <c r="DC384" s="78"/>
      <c r="DD384" s="78"/>
      <c r="DE384" s="78"/>
      <c r="DF384" s="78"/>
      <c r="DG384" s="78"/>
      <c r="DH384" s="78"/>
      <c r="DI384" s="78"/>
      <c r="DJ384" s="78"/>
      <c r="DK384" s="78"/>
      <c r="DL384" s="78"/>
      <c r="DM384" s="78"/>
      <c r="DN384" s="78"/>
      <c r="DO384" s="78"/>
      <c r="DP384" s="78"/>
      <c r="DQ384" s="78"/>
      <c r="DR384" s="78"/>
      <c r="DS384" s="78"/>
      <c r="DT384" s="78"/>
      <c r="DU384" s="78"/>
      <c r="DV384" s="78"/>
      <c r="DW384" s="78"/>
      <c r="DX384" s="78"/>
      <c r="DY384" s="78"/>
      <c r="DZ384" s="78"/>
      <c r="EA384" s="78"/>
      <c r="EB384" s="78"/>
      <c r="EC384" s="78"/>
      <c r="ED384" s="78"/>
      <c r="EE384" s="78"/>
      <c r="EF384" s="78"/>
      <c r="EG384" s="78"/>
      <c r="EH384" s="78"/>
      <c r="EI384" s="78"/>
      <c r="EJ384" s="78"/>
    </row>
    <row r="385" spans="1:90" x14ac:dyDescent="0.25">
      <c r="A385" s="87"/>
      <c r="B385" s="119">
        <v>382</v>
      </c>
      <c r="C385" s="88" t="s">
        <v>460</v>
      </c>
      <c r="D385" s="88" t="s">
        <v>240</v>
      </c>
      <c r="E385" s="73">
        <v>0</v>
      </c>
      <c r="F385" s="73">
        <v>0.1</v>
      </c>
      <c r="G385" s="73">
        <v>0</v>
      </c>
      <c r="H385" s="74">
        <v>0</v>
      </c>
      <c r="I385" s="74">
        <v>0.2</v>
      </c>
      <c r="J385" s="74">
        <v>0</v>
      </c>
      <c r="K385" s="75">
        <v>0</v>
      </c>
      <c r="L385" s="74">
        <f t="shared" si="322"/>
        <v>0</v>
      </c>
      <c r="M385" s="74">
        <f t="shared" si="323"/>
        <v>0</v>
      </c>
      <c r="N385" s="74">
        <v>0</v>
      </c>
      <c r="O385" s="74">
        <v>0</v>
      </c>
      <c r="P385" s="74">
        <v>0</v>
      </c>
      <c r="Q385" s="74">
        <v>77</v>
      </c>
      <c r="R385" s="74">
        <v>0</v>
      </c>
      <c r="S385" s="74">
        <v>25</v>
      </c>
      <c r="T385" s="74">
        <v>0</v>
      </c>
      <c r="U385" s="74">
        <v>0</v>
      </c>
      <c r="V385" s="74">
        <v>0</v>
      </c>
      <c r="W385" s="74">
        <v>16.611764705882354</v>
      </c>
      <c r="X385" s="74">
        <v>0</v>
      </c>
      <c r="Y385" s="74">
        <v>0</v>
      </c>
      <c r="Z385" s="74">
        <v>0</v>
      </c>
      <c r="AA385" s="74">
        <v>0</v>
      </c>
      <c r="AB385" s="74">
        <v>0</v>
      </c>
      <c r="AC385" s="74">
        <v>0</v>
      </c>
      <c r="AD385" s="74">
        <v>0</v>
      </c>
      <c r="AE385" s="75">
        <v>11.5</v>
      </c>
      <c r="AF385" s="74">
        <f t="shared" si="309"/>
        <v>0</v>
      </c>
      <c r="AG385" s="74">
        <f t="shared" si="324"/>
        <v>0</v>
      </c>
      <c r="AH385" s="74">
        <f t="shared" si="325"/>
        <v>11.5</v>
      </c>
      <c r="AI385" s="75">
        <v>0</v>
      </c>
      <c r="AJ385" s="74">
        <f t="shared" si="326"/>
        <v>0</v>
      </c>
      <c r="AK385" s="74">
        <f t="shared" si="327"/>
        <v>0</v>
      </c>
      <c r="AL385" s="74">
        <f t="shared" si="328"/>
        <v>0</v>
      </c>
      <c r="AM385" s="75">
        <v>0</v>
      </c>
      <c r="AN385" s="74">
        <f t="shared" si="310"/>
        <v>0</v>
      </c>
      <c r="AO385" s="74">
        <f t="shared" si="311"/>
        <v>0</v>
      </c>
      <c r="AP385" s="74">
        <f t="shared" si="312"/>
        <v>0</v>
      </c>
      <c r="AQ385" s="75">
        <v>0</v>
      </c>
      <c r="AR385" s="74">
        <f t="shared" si="313"/>
        <v>0</v>
      </c>
      <c r="AS385" s="74">
        <f t="shared" si="314"/>
        <v>0</v>
      </c>
      <c r="AT385" s="74">
        <f t="shared" si="315"/>
        <v>0</v>
      </c>
      <c r="AU385" s="74">
        <v>0</v>
      </c>
      <c r="AV385" s="74">
        <v>1.6470588235294117</v>
      </c>
      <c r="AW385" s="74">
        <v>0</v>
      </c>
      <c r="AX385" s="75">
        <v>0</v>
      </c>
      <c r="AY385" s="74">
        <f t="shared" si="316"/>
        <v>0</v>
      </c>
      <c r="AZ385" s="74">
        <f t="shared" si="317"/>
        <v>0</v>
      </c>
      <c r="BA385" s="74">
        <f t="shared" si="318"/>
        <v>0</v>
      </c>
      <c r="BB385" s="74">
        <v>0</v>
      </c>
      <c r="BC385" s="74">
        <f t="shared" si="306"/>
        <v>0</v>
      </c>
      <c r="BD385" s="74">
        <f t="shared" si="307"/>
        <v>0</v>
      </c>
      <c r="BE385" s="74">
        <f t="shared" si="308"/>
        <v>0</v>
      </c>
      <c r="BF385" s="75">
        <v>1.74</v>
      </c>
      <c r="BG385" s="74">
        <f t="shared" si="329"/>
        <v>0</v>
      </c>
      <c r="BH385" s="74">
        <f t="shared" si="330"/>
        <v>0.95700000000000007</v>
      </c>
      <c r="BI385" s="74">
        <f t="shared" si="331"/>
        <v>0.78300000000000003</v>
      </c>
      <c r="BJ385" s="75">
        <v>0</v>
      </c>
      <c r="BK385" s="74">
        <f t="shared" si="319"/>
        <v>0</v>
      </c>
      <c r="BL385" s="74">
        <f t="shared" si="320"/>
        <v>0</v>
      </c>
      <c r="BM385" s="74">
        <f t="shared" si="321"/>
        <v>0</v>
      </c>
      <c r="BN385" s="74">
        <f t="shared" si="278"/>
        <v>0</v>
      </c>
      <c r="BO385" s="74">
        <f t="shared" si="279"/>
        <v>119.56876470588234</v>
      </c>
      <c r="BP385" s="74">
        <f t="shared" si="280"/>
        <v>14.230058823529411</v>
      </c>
      <c r="BQ385" s="74">
        <f t="shared" si="281"/>
        <v>133.79882352941175</v>
      </c>
      <c r="BS385" s="74">
        <f t="shared" si="282"/>
        <v>133.79882352941181</v>
      </c>
      <c r="BT385" s="74">
        <f t="shared" si="283"/>
        <v>0</v>
      </c>
      <c r="BU385" s="74"/>
      <c r="BV385" s="77">
        <f t="shared" si="284"/>
        <v>0</v>
      </c>
      <c r="BW385" s="77">
        <f t="shared" si="285"/>
        <v>0.89364585989501366</v>
      </c>
      <c r="BX385" s="77">
        <f t="shared" si="286"/>
        <v>0.10635414010498642</v>
      </c>
      <c r="BY385" s="78"/>
      <c r="BZ385" s="78"/>
      <c r="CA385" s="78"/>
      <c r="CB385" s="78"/>
      <c r="CC385" s="78"/>
      <c r="CD385" s="78"/>
      <c r="CE385" s="78"/>
      <c r="CF385" s="78"/>
      <c r="CG385" s="78"/>
      <c r="CH385" s="78"/>
      <c r="CI385" s="78"/>
      <c r="CJ385" s="78"/>
      <c r="CK385" s="78"/>
      <c r="CL385" s="78"/>
    </row>
    <row r="386" spans="1:90" x14ac:dyDescent="0.25">
      <c r="A386" s="72"/>
      <c r="B386" s="89">
        <v>383</v>
      </c>
      <c r="C386" s="90" t="s">
        <v>461</v>
      </c>
      <c r="D386" s="90" t="s">
        <v>212</v>
      </c>
      <c r="E386" s="91">
        <v>0</v>
      </c>
      <c r="F386" s="91">
        <v>2.2999999999999998</v>
      </c>
      <c r="G386" s="91">
        <v>0</v>
      </c>
      <c r="H386" s="92">
        <v>0</v>
      </c>
      <c r="I386" s="92">
        <v>0</v>
      </c>
      <c r="J386" s="92">
        <v>0</v>
      </c>
      <c r="K386" s="93">
        <v>0</v>
      </c>
      <c r="L386" s="92">
        <f t="shared" si="322"/>
        <v>0</v>
      </c>
      <c r="M386" s="92">
        <f t="shared" si="323"/>
        <v>0</v>
      </c>
      <c r="N386" s="92">
        <v>0</v>
      </c>
      <c r="O386" s="92">
        <v>0</v>
      </c>
      <c r="P386" s="92">
        <v>0</v>
      </c>
      <c r="Q386" s="92">
        <v>381</v>
      </c>
      <c r="R386" s="92">
        <v>0</v>
      </c>
      <c r="S386" s="92">
        <v>0</v>
      </c>
      <c r="T386" s="92">
        <v>0</v>
      </c>
      <c r="U386" s="92">
        <v>0</v>
      </c>
      <c r="V386" s="92">
        <v>23</v>
      </c>
      <c r="W386" s="92">
        <v>0</v>
      </c>
      <c r="X386" s="92">
        <v>0</v>
      </c>
      <c r="Y386" s="92">
        <v>0</v>
      </c>
      <c r="Z386" s="92">
        <v>0</v>
      </c>
      <c r="AA386" s="92">
        <v>0</v>
      </c>
      <c r="AB386" s="92">
        <v>0</v>
      </c>
      <c r="AC386" s="92">
        <v>0</v>
      </c>
      <c r="AD386" s="92">
        <v>0</v>
      </c>
      <c r="AE386" s="93">
        <v>32</v>
      </c>
      <c r="AF386" s="92">
        <f t="shared" si="309"/>
        <v>0</v>
      </c>
      <c r="AG386" s="92">
        <f t="shared" si="324"/>
        <v>0</v>
      </c>
      <c r="AH386" s="92">
        <f t="shared" si="325"/>
        <v>32</v>
      </c>
      <c r="AI386" s="93">
        <v>0</v>
      </c>
      <c r="AJ386" s="92">
        <f t="shared" si="326"/>
        <v>0</v>
      </c>
      <c r="AK386" s="92">
        <f t="shared" si="327"/>
        <v>0</v>
      </c>
      <c r="AL386" s="92">
        <f t="shared" si="328"/>
        <v>0</v>
      </c>
      <c r="AM386" s="93">
        <v>6.2</v>
      </c>
      <c r="AN386" s="92">
        <f t="shared" si="310"/>
        <v>0</v>
      </c>
      <c r="AO386" s="92">
        <f t="shared" si="311"/>
        <v>3.4100000000000006</v>
      </c>
      <c r="AP386" s="92">
        <f t="shared" si="312"/>
        <v>2.79</v>
      </c>
      <c r="AQ386" s="93">
        <v>0</v>
      </c>
      <c r="AR386" s="92">
        <f t="shared" si="313"/>
        <v>0</v>
      </c>
      <c r="AS386" s="92">
        <f t="shared" si="314"/>
        <v>0</v>
      </c>
      <c r="AT386" s="92">
        <f t="shared" si="315"/>
        <v>0</v>
      </c>
      <c r="AU386" s="92">
        <v>0</v>
      </c>
      <c r="AV386" s="92">
        <v>0</v>
      </c>
      <c r="AW386" s="92">
        <v>0</v>
      </c>
      <c r="AX386" s="93">
        <v>0</v>
      </c>
      <c r="AY386" s="92">
        <f t="shared" si="316"/>
        <v>0</v>
      </c>
      <c r="AZ386" s="92">
        <f t="shared" si="317"/>
        <v>0</v>
      </c>
      <c r="BA386" s="92">
        <f t="shared" si="318"/>
        <v>0</v>
      </c>
      <c r="BB386" s="92">
        <v>0</v>
      </c>
      <c r="BC386" s="74">
        <f t="shared" si="306"/>
        <v>0</v>
      </c>
      <c r="BD386" s="74">
        <f t="shared" si="307"/>
        <v>0</v>
      </c>
      <c r="BE386" s="74">
        <f t="shared" si="308"/>
        <v>0</v>
      </c>
      <c r="BF386" s="93">
        <v>7</v>
      </c>
      <c r="BG386" s="92">
        <f t="shared" si="329"/>
        <v>0</v>
      </c>
      <c r="BH386" s="92">
        <f t="shared" si="330"/>
        <v>3.8500000000000005</v>
      </c>
      <c r="BI386" s="92">
        <f t="shared" si="331"/>
        <v>3.15</v>
      </c>
      <c r="BJ386" s="93">
        <v>2.3095948079284336</v>
      </c>
      <c r="BK386" s="92">
        <f t="shared" si="319"/>
        <v>0</v>
      </c>
      <c r="BL386" s="92">
        <f t="shared" si="320"/>
        <v>1.2702771443606387</v>
      </c>
      <c r="BM386" s="92">
        <f t="shared" si="321"/>
        <v>1.0393176635677952</v>
      </c>
      <c r="BN386" s="74">
        <f t="shared" si="278"/>
        <v>0</v>
      </c>
      <c r="BO386" s="74">
        <f t="shared" si="279"/>
        <v>412.5302771443607</v>
      </c>
      <c r="BP386" s="74">
        <f t="shared" si="280"/>
        <v>41.279317663567788</v>
      </c>
      <c r="BQ386" s="92">
        <f t="shared" si="281"/>
        <v>453.80959480792848</v>
      </c>
      <c r="BR386" s="94"/>
      <c r="BS386" s="92">
        <f t="shared" si="282"/>
        <v>453.80959480792842</v>
      </c>
      <c r="BT386" s="92">
        <f t="shared" si="283"/>
        <v>0</v>
      </c>
      <c r="BU386" s="92"/>
      <c r="BV386" s="95">
        <f t="shared" si="284"/>
        <v>0</v>
      </c>
      <c r="BW386" s="95">
        <f t="shared" si="285"/>
        <v>0.90903824393347399</v>
      </c>
      <c r="BX386" s="95">
        <f t="shared" si="286"/>
        <v>9.0961756066525984E-2</v>
      </c>
      <c r="BY386" s="78"/>
      <c r="BZ386" s="78"/>
      <c r="CA386" s="78"/>
      <c r="CB386" s="78"/>
      <c r="CC386" s="78"/>
      <c r="CD386" s="78"/>
      <c r="CE386" s="78"/>
      <c r="CF386" s="78"/>
      <c r="CG386" s="78"/>
      <c r="CH386" s="78"/>
      <c r="CI386" s="78"/>
      <c r="CJ386" s="78"/>
      <c r="CK386" s="78"/>
      <c r="CL386" s="78"/>
    </row>
    <row r="387" spans="1:90" x14ac:dyDescent="0.25">
      <c r="A387" s="87"/>
      <c r="B387" s="119">
        <v>384</v>
      </c>
      <c r="C387" s="88" t="s">
        <v>633</v>
      </c>
      <c r="D387" s="88" t="s">
        <v>335</v>
      </c>
      <c r="E387" s="73">
        <v>0</v>
      </c>
      <c r="F387" s="73">
        <v>0.28000000000000003</v>
      </c>
      <c r="G387" s="73">
        <v>0</v>
      </c>
      <c r="H387" s="74">
        <v>0</v>
      </c>
      <c r="I387" s="74">
        <v>0</v>
      </c>
      <c r="J387" s="74">
        <v>0</v>
      </c>
      <c r="K387" s="75">
        <v>0</v>
      </c>
      <c r="L387" s="74">
        <f t="shared" si="322"/>
        <v>0</v>
      </c>
      <c r="M387" s="74">
        <f t="shared" si="323"/>
        <v>0</v>
      </c>
      <c r="N387" s="74">
        <v>0</v>
      </c>
      <c r="O387" s="74">
        <v>0</v>
      </c>
      <c r="P387" s="74">
        <v>8.5</v>
      </c>
      <c r="Q387" s="74">
        <v>7.41</v>
      </c>
      <c r="R387" s="74">
        <v>0.21</v>
      </c>
      <c r="S387" s="74">
        <v>5.04</v>
      </c>
      <c r="T387" s="74">
        <v>0</v>
      </c>
      <c r="U387" s="74">
        <v>0</v>
      </c>
      <c r="V387" s="74">
        <v>1.1399999999999999</v>
      </c>
      <c r="W387" s="74">
        <v>0</v>
      </c>
      <c r="X387" s="74">
        <v>0</v>
      </c>
      <c r="Y387" s="74">
        <v>0</v>
      </c>
      <c r="Z387" s="74">
        <v>0</v>
      </c>
      <c r="AA387" s="74">
        <v>0</v>
      </c>
      <c r="AB387" s="74">
        <v>0</v>
      </c>
      <c r="AC387" s="74">
        <v>0</v>
      </c>
      <c r="AD387" s="74">
        <v>0</v>
      </c>
      <c r="AE387" s="75">
        <v>4.07</v>
      </c>
      <c r="AF387" s="74">
        <f t="shared" si="309"/>
        <v>0</v>
      </c>
      <c r="AG387" s="74">
        <f t="shared" si="324"/>
        <v>0</v>
      </c>
      <c r="AH387" s="74">
        <f t="shared" si="325"/>
        <v>4.07</v>
      </c>
      <c r="AI387" s="75">
        <v>0</v>
      </c>
      <c r="AJ387" s="74">
        <f t="shared" si="326"/>
        <v>0</v>
      </c>
      <c r="AK387" s="74">
        <f t="shared" si="327"/>
        <v>0</v>
      </c>
      <c r="AL387" s="74">
        <f t="shared" si="328"/>
        <v>0</v>
      </c>
      <c r="AM387" s="75">
        <v>0</v>
      </c>
      <c r="AN387" s="74">
        <f t="shared" si="310"/>
        <v>0</v>
      </c>
      <c r="AO387" s="74">
        <f t="shared" si="311"/>
        <v>0</v>
      </c>
      <c r="AP387" s="74">
        <f t="shared" si="312"/>
        <v>0</v>
      </c>
      <c r="AQ387" s="75">
        <v>0</v>
      </c>
      <c r="AR387" s="74">
        <f t="shared" si="313"/>
        <v>0</v>
      </c>
      <c r="AS387" s="74">
        <f t="shared" si="314"/>
        <v>0</v>
      </c>
      <c r="AT387" s="74">
        <f t="shared" si="315"/>
        <v>0</v>
      </c>
      <c r="AU387" s="74">
        <v>0</v>
      </c>
      <c r="AV387" s="74">
        <v>0</v>
      </c>
      <c r="AW387" s="74">
        <v>0</v>
      </c>
      <c r="AX387" s="75">
        <v>0</v>
      </c>
      <c r="AY387" s="74">
        <f t="shared" si="316"/>
        <v>0</v>
      </c>
      <c r="AZ387" s="74">
        <f t="shared" si="317"/>
        <v>0</v>
      </c>
      <c r="BA387" s="74">
        <f t="shared" si="318"/>
        <v>0</v>
      </c>
      <c r="BB387" s="74">
        <v>0</v>
      </c>
      <c r="BC387" s="74">
        <f t="shared" si="306"/>
        <v>0</v>
      </c>
      <c r="BD387" s="74">
        <f t="shared" si="307"/>
        <v>0</v>
      </c>
      <c r="BE387" s="74">
        <f t="shared" si="308"/>
        <v>0</v>
      </c>
      <c r="BF387" s="75">
        <v>0.81</v>
      </c>
      <c r="BG387" s="74">
        <f t="shared" si="329"/>
        <v>0</v>
      </c>
      <c r="BH387" s="74">
        <f t="shared" si="330"/>
        <v>0.44550000000000006</v>
      </c>
      <c r="BI387" s="74">
        <f t="shared" si="331"/>
        <v>0.36450000000000005</v>
      </c>
      <c r="BJ387" s="75">
        <v>0</v>
      </c>
      <c r="BK387" s="74">
        <f t="shared" si="319"/>
        <v>0</v>
      </c>
      <c r="BL387" s="74">
        <f t="shared" si="320"/>
        <v>0</v>
      </c>
      <c r="BM387" s="74">
        <f t="shared" si="321"/>
        <v>0</v>
      </c>
      <c r="BN387" s="74">
        <f t="shared" si="278"/>
        <v>0</v>
      </c>
      <c r="BO387" s="74">
        <f t="shared" si="279"/>
        <v>22.7455</v>
      </c>
      <c r="BP387" s="74">
        <f t="shared" si="280"/>
        <v>4.714500000000001</v>
      </c>
      <c r="BQ387" s="74">
        <f t="shared" si="281"/>
        <v>27.46</v>
      </c>
      <c r="BS387" s="74">
        <f t="shared" si="282"/>
        <v>27.46</v>
      </c>
      <c r="BT387" s="74">
        <f t="shared" si="283"/>
        <v>0</v>
      </c>
      <c r="BU387" s="74"/>
      <c r="BV387" s="77">
        <f t="shared" si="284"/>
        <v>0</v>
      </c>
      <c r="BW387" s="77">
        <f t="shared" si="285"/>
        <v>0.82831391114348141</v>
      </c>
      <c r="BX387" s="77">
        <f t="shared" si="286"/>
        <v>0.17168608885651859</v>
      </c>
      <c r="BY387" s="78"/>
      <c r="BZ387" s="78"/>
      <c r="CA387" s="78"/>
      <c r="CB387" s="78"/>
      <c r="CC387" s="78"/>
      <c r="CD387" s="78"/>
      <c r="CE387" s="78"/>
      <c r="CF387" s="78"/>
      <c r="CG387" s="78"/>
      <c r="CH387" s="78"/>
      <c r="CI387" s="78"/>
      <c r="CJ387" s="78"/>
      <c r="CK387" s="78"/>
      <c r="CL387" s="78"/>
    </row>
    <row r="388" spans="1:90" x14ac:dyDescent="0.25">
      <c r="A388" s="87"/>
      <c r="B388" s="119">
        <v>385</v>
      </c>
      <c r="C388" s="88" t="s">
        <v>462</v>
      </c>
      <c r="D388" s="88" t="s">
        <v>336</v>
      </c>
      <c r="E388" s="73">
        <v>0</v>
      </c>
      <c r="F388" s="73">
        <v>0.45</v>
      </c>
      <c r="G388" s="73">
        <v>0</v>
      </c>
      <c r="H388" s="74">
        <v>0</v>
      </c>
      <c r="I388" s="74">
        <v>0</v>
      </c>
      <c r="J388" s="74">
        <v>0</v>
      </c>
      <c r="K388" s="75">
        <v>0</v>
      </c>
      <c r="L388" s="74">
        <f t="shared" si="322"/>
        <v>0</v>
      </c>
      <c r="M388" s="74">
        <f t="shared" si="323"/>
        <v>0</v>
      </c>
      <c r="N388" s="74">
        <v>0</v>
      </c>
      <c r="O388" s="74">
        <v>0</v>
      </c>
      <c r="P388" s="74">
        <v>0</v>
      </c>
      <c r="Q388" s="74">
        <v>0</v>
      </c>
      <c r="R388" s="74">
        <v>0</v>
      </c>
      <c r="S388" s="74">
        <v>0</v>
      </c>
      <c r="T388" s="74">
        <v>0</v>
      </c>
      <c r="U388" s="74">
        <v>0</v>
      </c>
      <c r="V388" s="74">
        <v>0</v>
      </c>
      <c r="W388" s="74">
        <v>1.52</v>
      </c>
      <c r="X388" s="74">
        <v>0</v>
      </c>
      <c r="Y388" s="74">
        <v>0</v>
      </c>
      <c r="Z388" s="74">
        <v>0</v>
      </c>
      <c r="AA388" s="74">
        <v>0</v>
      </c>
      <c r="AB388" s="74">
        <v>0</v>
      </c>
      <c r="AC388" s="74">
        <v>0</v>
      </c>
      <c r="AD388" s="74">
        <v>0</v>
      </c>
      <c r="AE388" s="75">
        <v>0</v>
      </c>
      <c r="AF388" s="74">
        <f t="shared" si="309"/>
        <v>0</v>
      </c>
      <c r="AG388" s="74">
        <f t="shared" si="324"/>
        <v>0</v>
      </c>
      <c r="AH388" s="74">
        <f t="shared" si="325"/>
        <v>0</v>
      </c>
      <c r="AI388" s="75">
        <v>0</v>
      </c>
      <c r="AJ388" s="74">
        <f t="shared" si="326"/>
        <v>0</v>
      </c>
      <c r="AK388" s="74">
        <f t="shared" si="327"/>
        <v>0</v>
      </c>
      <c r="AL388" s="74">
        <f t="shared" si="328"/>
        <v>0</v>
      </c>
      <c r="AM388" s="75">
        <v>0</v>
      </c>
      <c r="AN388" s="74">
        <f t="shared" si="310"/>
        <v>0</v>
      </c>
      <c r="AO388" s="74">
        <f t="shared" si="311"/>
        <v>0</v>
      </c>
      <c r="AP388" s="74">
        <f t="shared" si="312"/>
        <v>0</v>
      </c>
      <c r="AQ388" s="75">
        <v>0</v>
      </c>
      <c r="AR388" s="74">
        <f t="shared" si="313"/>
        <v>0</v>
      </c>
      <c r="AS388" s="74">
        <f t="shared" si="314"/>
        <v>0</v>
      </c>
      <c r="AT388" s="74">
        <f t="shared" si="315"/>
        <v>0</v>
      </c>
      <c r="AU388" s="74">
        <v>0</v>
      </c>
      <c r="AV388" s="74">
        <v>0</v>
      </c>
      <c r="AW388" s="74">
        <v>0</v>
      </c>
      <c r="AX388" s="75">
        <v>0</v>
      </c>
      <c r="AY388" s="74">
        <f t="shared" si="316"/>
        <v>0</v>
      </c>
      <c r="AZ388" s="74">
        <f t="shared" si="317"/>
        <v>0</v>
      </c>
      <c r="BA388" s="74">
        <f t="shared" si="318"/>
        <v>0</v>
      </c>
      <c r="BB388" s="74">
        <v>0</v>
      </c>
      <c r="BC388" s="74">
        <f t="shared" si="306"/>
        <v>0</v>
      </c>
      <c r="BD388" s="74">
        <f t="shared" si="307"/>
        <v>0</v>
      </c>
      <c r="BE388" s="74">
        <f t="shared" si="308"/>
        <v>0</v>
      </c>
      <c r="BF388" s="75">
        <v>0.03</v>
      </c>
      <c r="BG388" s="74">
        <f t="shared" si="329"/>
        <v>0</v>
      </c>
      <c r="BH388" s="74">
        <f t="shared" si="330"/>
        <v>1.6500000000000001E-2</v>
      </c>
      <c r="BI388" s="74">
        <f t="shared" si="331"/>
        <v>1.35E-2</v>
      </c>
      <c r="BJ388" s="75">
        <v>0</v>
      </c>
      <c r="BK388" s="74">
        <f t="shared" si="319"/>
        <v>0</v>
      </c>
      <c r="BL388" s="74">
        <f t="shared" si="320"/>
        <v>0</v>
      </c>
      <c r="BM388" s="74">
        <f t="shared" si="321"/>
        <v>0</v>
      </c>
      <c r="BN388" s="74">
        <f t="shared" si="278"/>
        <v>0</v>
      </c>
      <c r="BO388" s="74">
        <f t="shared" si="279"/>
        <v>1.5365</v>
      </c>
      <c r="BP388" s="74">
        <f t="shared" si="280"/>
        <v>0.46350000000000002</v>
      </c>
      <c r="BQ388" s="74">
        <f t="shared" si="281"/>
        <v>2</v>
      </c>
      <c r="BS388" s="74">
        <f t="shared" si="282"/>
        <v>2</v>
      </c>
      <c r="BT388" s="74">
        <f t="shared" si="283"/>
        <v>0</v>
      </c>
      <c r="BU388" s="74"/>
      <c r="BV388" s="77">
        <f t="shared" si="284"/>
        <v>0</v>
      </c>
      <c r="BW388" s="77">
        <f t="shared" si="285"/>
        <v>0.76824999999999999</v>
      </c>
      <c r="BX388" s="77">
        <f t="shared" si="286"/>
        <v>0.23175000000000001</v>
      </c>
      <c r="BY388" s="78"/>
      <c r="BZ388" s="78"/>
      <c r="CA388" s="78"/>
      <c r="CB388" s="78"/>
      <c r="CC388" s="78"/>
      <c r="CD388" s="78"/>
      <c r="CE388" s="78"/>
      <c r="CF388" s="78"/>
      <c r="CG388" s="78"/>
      <c r="CH388" s="78"/>
      <c r="CI388" s="78"/>
      <c r="CJ388" s="78"/>
      <c r="CK388" s="78"/>
      <c r="CL388" s="78"/>
    </row>
    <row r="389" spans="1:90" x14ac:dyDescent="0.25">
      <c r="A389" s="72"/>
      <c r="B389" s="119">
        <v>386</v>
      </c>
      <c r="C389" s="88" t="s">
        <v>590</v>
      </c>
      <c r="D389" s="88" t="s">
        <v>679</v>
      </c>
      <c r="E389" s="73">
        <v>0</v>
      </c>
      <c r="F389" s="73">
        <v>0</v>
      </c>
      <c r="G389" s="73">
        <v>0</v>
      </c>
      <c r="H389" s="74">
        <v>0</v>
      </c>
      <c r="I389" s="74">
        <v>0</v>
      </c>
      <c r="J389" s="74">
        <v>0</v>
      </c>
      <c r="K389" s="75">
        <v>0</v>
      </c>
      <c r="L389" s="74">
        <f t="shared" si="322"/>
        <v>0</v>
      </c>
      <c r="M389" s="74">
        <f t="shared" si="323"/>
        <v>0</v>
      </c>
      <c r="N389" s="74">
        <v>0</v>
      </c>
      <c r="O389" s="74">
        <v>0</v>
      </c>
      <c r="P389" s="74">
        <v>0</v>
      </c>
      <c r="Q389" s="74">
        <v>0</v>
      </c>
      <c r="R389" s="74">
        <v>0</v>
      </c>
      <c r="S389" s="74">
        <v>0</v>
      </c>
      <c r="T389" s="74">
        <v>0</v>
      </c>
      <c r="U389" s="74">
        <v>0</v>
      </c>
      <c r="V389" s="74">
        <v>0</v>
      </c>
      <c r="W389" s="74">
        <v>0.2</v>
      </c>
      <c r="X389" s="74">
        <v>0</v>
      </c>
      <c r="Y389" s="74">
        <v>0</v>
      </c>
      <c r="Z389" s="74">
        <v>0</v>
      </c>
      <c r="AA389" s="74">
        <v>0</v>
      </c>
      <c r="AB389" s="74">
        <v>0</v>
      </c>
      <c r="AC389" s="74">
        <v>0</v>
      </c>
      <c r="AD389" s="74">
        <v>0</v>
      </c>
      <c r="AE389" s="75">
        <v>0</v>
      </c>
      <c r="AF389" s="74">
        <f t="shared" si="309"/>
        <v>0</v>
      </c>
      <c r="AG389" s="74">
        <f t="shared" si="324"/>
        <v>0</v>
      </c>
      <c r="AH389" s="74">
        <f t="shared" si="325"/>
        <v>0</v>
      </c>
      <c r="AI389" s="75">
        <v>0</v>
      </c>
      <c r="AJ389" s="74">
        <f t="shared" si="326"/>
        <v>0</v>
      </c>
      <c r="AK389" s="74">
        <f t="shared" si="327"/>
        <v>0</v>
      </c>
      <c r="AL389" s="74">
        <f t="shared" si="328"/>
        <v>0</v>
      </c>
      <c r="AM389" s="75">
        <v>0</v>
      </c>
      <c r="AN389" s="74">
        <f t="shared" si="310"/>
        <v>0</v>
      </c>
      <c r="AO389" s="74">
        <f t="shared" si="311"/>
        <v>0</v>
      </c>
      <c r="AP389" s="74">
        <f t="shared" si="312"/>
        <v>0</v>
      </c>
      <c r="AQ389" s="75">
        <v>0</v>
      </c>
      <c r="AR389" s="74">
        <f t="shared" si="313"/>
        <v>0</v>
      </c>
      <c r="AS389" s="74">
        <f t="shared" si="314"/>
        <v>0</v>
      </c>
      <c r="AT389" s="74">
        <f t="shared" si="315"/>
        <v>0</v>
      </c>
      <c r="AU389" s="74">
        <v>0</v>
      </c>
      <c r="AV389" s="74">
        <v>0</v>
      </c>
      <c r="AW389" s="74">
        <v>0</v>
      </c>
      <c r="AX389" s="75">
        <v>0</v>
      </c>
      <c r="AY389" s="74">
        <f t="shared" si="316"/>
        <v>0</v>
      </c>
      <c r="AZ389" s="74">
        <f t="shared" si="317"/>
        <v>0</v>
      </c>
      <c r="BA389" s="74">
        <f t="shared" si="318"/>
        <v>0</v>
      </c>
      <c r="BB389" s="74">
        <v>0</v>
      </c>
      <c r="BC389" s="74">
        <f t="shared" si="306"/>
        <v>0</v>
      </c>
      <c r="BD389" s="74">
        <f t="shared" si="307"/>
        <v>0</v>
      </c>
      <c r="BE389" s="74">
        <f t="shared" si="308"/>
        <v>0</v>
      </c>
      <c r="BF389" s="75">
        <v>6.0000000000000001E-3</v>
      </c>
      <c r="BG389" s="74">
        <f t="shared" si="329"/>
        <v>0</v>
      </c>
      <c r="BH389" s="74">
        <f t="shared" si="330"/>
        <v>3.3000000000000004E-3</v>
      </c>
      <c r="BI389" s="74">
        <f t="shared" si="331"/>
        <v>2.7000000000000001E-3</v>
      </c>
      <c r="BJ389" s="75">
        <v>0</v>
      </c>
      <c r="BK389" s="74">
        <f t="shared" si="319"/>
        <v>0</v>
      </c>
      <c r="BL389" s="74">
        <f t="shared" si="320"/>
        <v>0</v>
      </c>
      <c r="BM389" s="74">
        <f t="shared" si="321"/>
        <v>0</v>
      </c>
      <c r="BN389" s="74">
        <f t="shared" ref="BN389:BN452" si="332">AF389+AJ389+AN389+AR389+AY389+BC389+BG389+BK389</f>
        <v>0</v>
      </c>
      <c r="BO389" s="74">
        <f t="shared" ref="BO389:BO452" si="333">L389+O389+P389+Q389+R389+S389+T389+U389+V389+W389+X389+Y389+Z389+AA389+AB389+AG389+AK389+AO389+AS389+AW389+AZ389+BD389+BH389+BL389</f>
        <v>0.20330000000000001</v>
      </c>
      <c r="BP389" s="74">
        <f t="shared" ref="BP389:BP452" si="334">E389+F389+G389+H389+I389+J389+M389+N389+AC389+AD389+AH389+AL389+AP389+AT389+AU389+AV389+BA389+BE389+BI389+BM389</f>
        <v>2.7000000000000001E-3</v>
      </c>
      <c r="BQ389" s="74">
        <f t="shared" ref="BQ389:BQ452" si="335">BN389+BO389+BP389</f>
        <v>0.20600000000000002</v>
      </c>
      <c r="BS389" s="74">
        <f t="shared" ref="BS389:BS452" si="336">SUM(E389:K389)+SUM(N389:AE389)+AI389+AM389+AQ389+AU389+AV389+AW389+AX389+BF389+BB389+BJ389</f>
        <v>0.20600000000000002</v>
      </c>
      <c r="BT389" s="74">
        <f t="shared" ref="BT389:BT452" si="337">BQ389-BS389</f>
        <v>0</v>
      </c>
      <c r="BU389" s="74"/>
      <c r="BV389" s="77">
        <f t="shared" ref="BV389:BV452" si="338">IF(BN389=0,0,BN389/BQ389)</f>
        <v>0</v>
      </c>
      <c r="BW389" s="77">
        <f t="shared" ref="BW389:BW452" si="339">IF(BO389=0,0,BO389/BQ389)</f>
        <v>0.98689320388349511</v>
      </c>
      <c r="BX389" s="77">
        <f t="shared" ref="BX389:BX452" si="340">IF(BP389=0,0,BP389/BQ389)</f>
        <v>1.3106796116504855E-2</v>
      </c>
      <c r="BY389" s="78"/>
      <c r="BZ389" s="78"/>
      <c r="CA389" s="78"/>
      <c r="CB389" s="78"/>
      <c r="CC389" s="78"/>
      <c r="CD389" s="78"/>
      <c r="CE389" s="78"/>
      <c r="CF389" s="78"/>
      <c r="CG389" s="78"/>
      <c r="CH389" s="78"/>
      <c r="CI389" s="78"/>
      <c r="CJ389" s="78"/>
      <c r="CK389" s="78"/>
      <c r="CL389" s="78"/>
    </row>
    <row r="390" spans="1:90" x14ac:dyDescent="0.25">
      <c r="A390" s="87"/>
      <c r="B390" s="119">
        <v>387</v>
      </c>
      <c r="C390" s="88" t="s">
        <v>462</v>
      </c>
      <c r="D390" s="88" t="s">
        <v>708</v>
      </c>
      <c r="E390" s="73">
        <v>0</v>
      </c>
      <c r="F390" s="73">
        <v>0.45</v>
      </c>
      <c r="G390" s="73">
        <v>0</v>
      </c>
      <c r="H390" s="74">
        <v>0</v>
      </c>
      <c r="I390" s="74">
        <v>0</v>
      </c>
      <c r="J390" s="74">
        <v>0</v>
      </c>
      <c r="K390" s="75">
        <v>0</v>
      </c>
      <c r="L390" s="74">
        <f t="shared" si="322"/>
        <v>0</v>
      </c>
      <c r="M390" s="74">
        <f t="shared" si="323"/>
        <v>0</v>
      </c>
      <c r="N390" s="74">
        <v>0</v>
      </c>
      <c r="O390" s="74">
        <v>0</v>
      </c>
      <c r="P390" s="74">
        <v>0</v>
      </c>
      <c r="Q390" s="74">
        <v>0</v>
      </c>
      <c r="R390" s="74">
        <v>0</v>
      </c>
      <c r="S390" s="74">
        <v>0</v>
      </c>
      <c r="T390" s="74">
        <v>0</v>
      </c>
      <c r="U390" s="74">
        <v>0</v>
      </c>
      <c r="V390" s="74">
        <v>0</v>
      </c>
      <c r="W390" s="74">
        <v>0</v>
      </c>
      <c r="X390" s="74">
        <v>4.7</v>
      </c>
      <c r="Y390" s="74">
        <v>0</v>
      </c>
      <c r="Z390" s="74">
        <v>0</v>
      </c>
      <c r="AA390" s="74">
        <v>0</v>
      </c>
      <c r="AB390" s="74">
        <v>0</v>
      </c>
      <c r="AC390" s="74">
        <v>0</v>
      </c>
      <c r="AD390" s="74">
        <v>0</v>
      </c>
      <c r="AE390" s="75">
        <v>0</v>
      </c>
      <c r="AF390" s="74">
        <f t="shared" si="309"/>
        <v>0</v>
      </c>
      <c r="AG390" s="74">
        <f t="shared" si="324"/>
        <v>0</v>
      </c>
      <c r="AH390" s="74">
        <f t="shared" si="325"/>
        <v>0</v>
      </c>
      <c r="AI390" s="75">
        <v>0</v>
      </c>
      <c r="AJ390" s="74">
        <f t="shared" si="326"/>
        <v>0</v>
      </c>
      <c r="AK390" s="74">
        <f t="shared" si="327"/>
        <v>0</v>
      </c>
      <c r="AL390" s="74">
        <f t="shared" si="328"/>
        <v>0</v>
      </c>
      <c r="AM390" s="75">
        <v>0</v>
      </c>
      <c r="AN390" s="74">
        <f t="shared" si="310"/>
        <v>0</v>
      </c>
      <c r="AO390" s="74">
        <f t="shared" si="311"/>
        <v>0</v>
      </c>
      <c r="AP390" s="74">
        <f t="shared" si="312"/>
        <v>0</v>
      </c>
      <c r="AQ390" s="75">
        <v>0</v>
      </c>
      <c r="AR390" s="74">
        <f t="shared" si="313"/>
        <v>0</v>
      </c>
      <c r="AS390" s="74">
        <f t="shared" si="314"/>
        <v>0</v>
      </c>
      <c r="AT390" s="74">
        <f t="shared" si="315"/>
        <v>0</v>
      </c>
      <c r="AU390" s="74">
        <v>0</v>
      </c>
      <c r="AV390" s="74">
        <v>0</v>
      </c>
      <c r="AW390" s="74">
        <v>0</v>
      </c>
      <c r="AX390" s="75">
        <v>0</v>
      </c>
      <c r="AY390" s="74">
        <f t="shared" si="316"/>
        <v>0</v>
      </c>
      <c r="AZ390" s="74">
        <f t="shared" si="317"/>
        <v>0</v>
      </c>
      <c r="BA390" s="74">
        <f t="shared" si="318"/>
        <v>0</v>
      </c>
      <c r="BB390" s="74">
        <v>0</v>
      </c>
      <c r="BC390" s="74">
        <f t="shared" ref="BC390:BC421" si="341">BB390*0</f>
        <v>0</v>
      </c>
      <c r="BD390" s="74">
        <f t="shared" ref="BD390:BD421" si="342">BB390*0</f>
        <v>0</v>
      </c>
      <c r="BE390" s="74">
        <f t="shared" ref="BE390:BE421" si="343">1*BB390</f>
        <v>0</v>
      </c>
      <c r="BF390" s="75">
        <v>7.0000000000000007E-2</v>
      </c>
      <c r="BG390" s="74">
        <f t="shared" si="329"/>
        <v>0</v>
      </c>
      <c r="BH390" s="74">
        <f t="shared" si="330"/>
        <v>3.8500000000000006E-2</v>
      </c>
      <c r="BI390" s="74">
        <f t="shared" si="331"/>
        <v>3.1500000000000007E-2</v>
      </c>
      <c r="BJ390" s="75">
        <v>0</v>
      </c>
      <c r="BK390" s="74">
        <f t="shared" si="319"/>
        <v>0</v>
      </c>
      <c r="BL390" s="74">
        <f t="shared" si="320"/>
        <v>0</v>
      </c>
      <c r="BM390" s="74">
        <f t="shared" si="321"/>
        <v>0</v>
      </c>
      <c r="BN390" s="74">
        <f t="shared" si="332"/>
        <v>0</v>
      </c>
      <c r="BO390" s="74">
        <f t="shared" si="333"/>
        <v>4.7385000000000002</v>
      </c>
      <c r="BP390" s="74">
        <f t="shared" si="334"/>
        <v>0.48150000000000004</v>
      </c>
      <c r="BQ390" s="74">
        <f t="shared" si="335"/>
        <v>5.2200000000000006</v>
      </c>
      <c r="BS390" s="74">
        <f t="shared" si="336"/>
        <v>5.2200000000000006</v>
      </c>
      <c r="BT390" s="74">
        <f t="shared" si="337"/>
        <v>0</v>
      </c>
      <c r="BU390" s="74"/>
      <c r="BV390" s="77">
        <f t="shared" si="338"/>
        <v>0</v>
      </c>
      <c r="BW390" s="77">
        <f t="shared" si="339"/>
        <v>0.90775862068965507</v>
      </c>
      <c r="BX390" s="77">
        <f t="shared" si="340"/>
        <v>9.2241379310344818E-2</v>
      </c>
      <c r="BY390" s="78"/>
      <c r="BZ390" s="78"/>
      <c r="CA390" s="78"/>
      <c r="CB390" s="78"/>
      <c r="CC390" s="78"/>
      <c r="CD390" s="78"/>
      <c r="CE390" s="78"/>
      <c r="CF390" s="78"/>
      <c r="CG390" s="78"/>
      <c r="CH390" s="78"/>
      <c r="CI390" s="78"/>
      <c r="CJ390" s="78"/>
      <c r="CK390" s="78"/>
      <c r="CL390" s="78"/>
    </row>
    <row r="391" spans="1:90" x14ac:dyDescent="0.25">
      <c r="A391" s="87"/>
      <c r="B391" s="119">
        <v>388</v>
      </c>
      <c r="C391" s="88" t="s">
        <v>411</v>
      </c>
      <c r="D391" s="88" t="s">
        <v>241</v>
      </c>
      <c r="E391" s="73">
        <v>0</v>
      </c>
      <c r="F391" s="73">
        <v>0.75</v>
      </c>
      <c r="G391" s="73">
        <v>0</v>
      </c>
      <c r="H391" s="74">
        <v>0</v>
      </c>
      <c r="I391" s="74">
        <v>0</v>
      </c>
      <c r="J391" s="74">
        <v>0</v>
      </c>
      <c r="K391" s="75">
        <v>0</v>
      </c>
      <c r="L391" s="74">
        <f t="shared" si="322"/>
        <v>0</v>
      </c>
      <c r="M391" s="74">
        <f t="shared" si="323"/>
        <v>0</v>
      </c>
      <c r="N391" s="74">
        <v>0</v>
      </c>
      <c r="O391" s="74">
        <v>0</v>
      </c>
      <c r="P391" s="74">
        <v>0</v>
      </c>
      <c r="Q391" s="74">
        <v>0</v>
      </c>
      <c r="R391" s="74">
        <v>0</v>
      </c>
      <c r="S391" s="74">
        <v>23</v>
      </c>
      <c r="T391" s="74">
        <v>0</v>
      </c>
      <c r="U391" s="74">
        <v>0</v>
      </c>
      <c r="V391" s="74">
        <v>0</v>
      </c>
      <c r="W391" s="74">
        <v>0</v>
      </c>
      <c r="X391" s="74">
        <v>0</v>
      </c>
      <c r="Y391" s="74">
        <v>0</v>
      </c>
      <c r="Z391" s="74">
        <v>0</v>
      </c>
      <c r="AA391" s="74">
        <v>0</v>
      </c>
      <c r="AB391" s="74">
        <v>0</v>
      </c>
      <c r="AC391" s="74">
        <v>0</v>
      </c>
      <c r="AD391" s="74">
        <v>0</v>
      </c>
      <c r="AE391" s="75">
        <v>0</v>
      </c>
      <c r="AF391" s="74">
        <f t="shared" si="309"/>
        <v>0</v>
      </c>
      <c r="AG391" s="74">
        <f t="shared" si="324"/>
        <v>0</v>
      </c>
      <c r="AH391" s="74">
        <f t="shared" si="325"/>
        <v>0</v>
      </c>
      <c r="AI391" s="75">
        <v>0</v>
      </c>
      <c r="AJ391" s="74">
        <f t="shared" si="326"/>
        <v>0</v>
      </c>
      <c r="AK391" s="74">
        <f t="shared" si="327"/>
        <v>0</v>
      </c>
      <c r="AL391" s="74">
        <f t="shared" si="328"/>
        <v>0</v>
      </c>
      <c r="AM391" s="75">
        <v>0</v>
      </c>
      <c r="AN391" s="74">
        <f t="shared" si="310"/>
        <v>0</v>
      </c>
      <c r="AO391" s="74">
        <f t="shared" si="311"/>
        <v>0</v>
      </c>
      <c r="AP391" s="74">
        <f t="shared" si="312"/>
        <v>0</v>
      </c>
      <c r="AQ391" s="75">
        <v>0</v>
      </c>
      <c r="AR391" s="74">
        <f t="shared" si="313"/>
        <v>0</v>
      </c>
      <c r="AS391" s="74">
        <f t="shared" si="314"/>
        <v>0</v>
      </c>
      <c r="AT391" s="74">
        <f t="shared" si="315"/>
        <v>0</v>
      </c>
      <c r="AU391" s="74">
        <v>0</v>
      </c>
      <c r="AV391" s="74">
        <v>0</v>
      </c>
      <c r="AW391" s="74">
        <v>0</v>
      </c>
      <c r="AX391" s="75">
        <v>0</v>
      </c>
      <c r="AY391" s="74">
        <f t="shared" si="316"/>
        <v>0</v>
      </c>
      <c r="AZ391" s="74">
        <f t="shared" si="317"/>
        <v>0</v>
      </c>
      <c r="BA391" s="74">
        <f t="shared" si="318"/>
        <v>0</v>
      </c>
      <c r="BB391" s="74">
        <v>0</v>
      </c>
      <c r="BC391" s="74">
        <f t="shared" si="341"/>
        <v>0</v>
      </c>
      <c r="BD391" s="74">
        <f t="shared" si="342"/>
        <v>0</v>
      </c>
      <c r="BE391" s="74">
        <f t="shared" si="343"/>
        <v>0</v>
      </c>
      <c r="BF391" s="75">
        <v>0.5</v>
      </c>
      <c r="BG391" s="74">
        <f t="shared" si="329"/>
        <v>0</v>
      </c>
      <c r="BH391" s="74">
        <f t="shared" si="330"/>
        <v>0.27500000000000002</v>
      </c>
      <c r="BI391" s="74">
        <f t="shared" si="331"/>
        <v>0.22500000000000001</v>
      </c>
      <c r="BJ391" s="75">
        <v>0</v>
      </c>
      <c r="BK391" s="74">
        <f t="shared" si="319"/>
        <v>0</v>
      </c>
      <c r="BL391" s="74">
        <f t="shared" si="320"/>
        <v>0</v>
      </c>
      <c r="BM391" s="74">
        <f t="shared" si="321"/>
        <v>0</v>
      </c>
      <c r="BN391" s="74">
        <f t="shared" si="332"/>
        <v>0</v>
      </c>
      <c r="BO391" s="74">
        <f t="shared" si="333"/>
        <v>23.274999999999999</v>
      </c>
      <c r="BP391" s="74">
        <f t="shared" si="334"/>
        <v>0.97499999999999998</v>
      </c>
      <c r="BQ391" s="74">
        <f t="shared" si="335"/>
        <v>24.25</v>
      </c>
      <c r="BS391" s="74">
        <f t="shared" si="336"/>
        <v>24.25</v>
      </c>
      <c r="BT391" s="74">
        <f t="shared" si="337"/>
        <v>0</v>
      </c>
      <c r="BU391" s="74"/>
      <c r="BV391" s="77">
        <f t="shared" si="338"/>
        <v>0</v>
      </c>
      <c r="BW391" s="77">
        <f t="shared" si="339"/>
        <v>0.95979381443298961</v>
      </c>
      <c r="BX391" s="77">
        <f t="shared" si="340"/>
        <v>4.0206185567010305E-2</v>
      </c>
      <c r="BY391" s="78"/>
      <c r="BZ391" s="78"/>
      <c r="CA391" s="78"/>
      <c r="CB391" s="78"/>
      <c r="CC391" s="78"/>
      <c r="CD391" s="78"/>
      <c r="CE391" s="78"/>
      <c r="CF391" s="78"/>
      <c r="CG391" s="78"/>
      <c r="CH391" s="78"/>
      <c r="CI391" s="78"/>
      <c r="CJ391" s="78"/>
      <c r="CK391" s="78"/>
      <c r="CL391" s="78"/>
    </row>
    <row r="392" spans="1:90" x14ac:dyDescent="0.25">
      <c r="A392" s="72"/>
      <c r="B392" s="119">
        <v>389</v>
      </c>
      <c r="C392" s="88" t="s">
        <v>666</v>
      </c>
      <c r="D392" s="88" t="s">
        <v>295</v>
      </c>
      <c r="E392" s="73">
        <v>0</v>
      </c>
      <c r="F392" s="73">
        <v>0</v>
      </c>
      <c r="G392" s="73">
        <v>0</v>
      </c>
      <c r="H392" s="74">
        <v>10.47</v>
      </c>
      <c r="I392" s="74">
        <v>0</v>
      </c>
      <c r="J392" s="74">
        <v>0</v>
      </c>
      <c r="K392" s="75">
        <v>0</v>
      </c>
      <c r="L392" s="74">
        <f t="shared" si="322"/>
        <v>0</v>
      </c>
      <c r="M392" s="74">
        <f t="shared" si="323"/>
        <v>0</v>
      </c>
      <c r="N392" s="74">
        <v>1.28</v>
      </c>
      <c r="O392" s="74">
        <v>0</v>
      </c>
      <c r="P392" s="74">
        <v>0</v>
      </c>
      <c r="Q392" s="74">
        <v>0</v>
      </c>
      <c r="R392" s="74">
        <v>0</v>
      </c>
      <c r="S392" s="74">
        <v>0</v>
      </c>
      <c r="T392" s="74">
        <v>0</v>
      </c>
      <c r="U392" s="74">
        <v>0</v>
      </c>
      <c r="V392" s="74">
        <v>66</v>
      </c>
      <c r="W392" s="74">
        <v>0</v>
      </c>
      <c r="X392" s="74">
        <v>0</v>
      </c>
      <c r="Y392" s="74">
        <v>0</v>
      </c>
      <c r="Z392" s="74">
        <v>0</v>
      </c>
      <c r="AA392" s="74">
        <v>0</v>
      </c>
      <c r="AB392" s="74">
        <v>0</v>
      </c>
      <c r="AC392" s="74">
        <v>0</v>
      </c>
      <c r="AD392" s="74">
        <v>0</v>
      </c>
      <c r="AE392" s="75">
        <v>0</v>
      </c>
      <c r="AF392" s="74">
        <f t="shared" si="309"/>
        <v>0</v>
      </c>
      <c r="AG392" s="74">
        <f t="shared" si="324"/>
        <v>0</v>
      </c>
      <c r="AH392" s="74">
        <f t="shared" si="325"/>
        <v>0</v>
      </c>
      <c r="AI392" s="75">
        <v>0</v>
      </c>
      <c r="AJ392" s="74">
        <f t="shared" si="326"/>
        <v>0</v>
      </c>
      <c r="AK392" s="74">
        <f t="shared" si="327"/>
        <v>0</v>
      </c>
      <c r="AL392" s="74">
        <f t="shared" si="328"/>
        <v>0</v>
      </c>
      <c r="AM392" s="75">
        <v>0</v>
      </c>
      <c r="AN392" s="74">
        <f t="shared" si="310"/>
        <v>0</v>
      </c>
      <c r="AO392" s="74">
        <f t="shared" si="311"/>
        <v>0</v>
      </c>
      <c r="AP392" s="74">
        <f t="shared" si="312"/>
        <v>0</v>
      </c>
      <c r="AQ392" s="75">
        <v>0</v>
      </c>
      <c r="AR392" s="74">
        <f t="shared" si="313"/>
        <v>0</v>
      </c>
      <c r="AS392" s="74">
        <f t="shared" si="314"/>
        <v>0</v>
      </c>
      <c r="AT392" s="74">
        <f t="shared" si="315"/>
        <v>0</v>
      </c>
      <c r="AU392" s="74">
        <v>0</v>
      </c>
      <c r="AV392" s="74">
        <v>0</v>
      </c>
      <c r="AW392" s="74">
        <v>0</v>
      </c>
      <c r="AX392" s="75">
        <v>0</v>
      </c>
      <c r="AY392" s="74">
        <f t="shared" si="316"/>
        <v>0</v>
      </c>
      <c r="AZ392" s="74">
        <f t="shared" si="317"/>
        <v>0</v>
      </c>
      <c r="BA392" s="74">
        <f t="shared" si="318"/>
        <v>0</v>
      </c>
      <c r="BB392" s="74">
        <v>0</v>
      </c>
      <c r="BC392" s="74">
        <f t="shared" si="341"/>
        <v>0</v>
      </c>
      <c r="BD392" s="74">
        <f t="shared" si="342"/>
        <v>0</v>
      </c>
      <c r="BE392" s="74">
        <f t="shared" si="343"/>
        <v>0</v>
      </c>
      <c r="BF392" s="75">
        <v>1.71</v>
      </c>
      <c r="BG392" s="74">
        <f t="shared" si="329"/>
        <v>0</v>
      </c>
      <c r="BH392" s="74">
        <f t="shared" si="330"/>
        <v>0.9405</v>
      </c>
      <c r="BI392" s="74">
        <f t="shared" si="331"/>
        <v>0.76949999999999996</v>
      </c>
      <c r="BJ392" s="75">
        <v>0</v>
      </c>
      <c r="BK392" s="74">
        <f t="shared" si="319"/>
        <v>0</v>
      </c>
      <c r="BL392" s="74">
        <f t="shared" si="320"/>
        <v>0</v>
      </c>
      <c r="BM392" s="74">
        <f t="shared" si="321"/>
        <v>0</v>
      </c>
      <c r="BN392" s="74">
        <f t="shared" si="332"/>
        <v>0</v>
      </c>
      <c r="BO392" s="74">
        <f t="shared" si="333"/>
        <v>66.9405</v>
      </c>
      <c r="BP392" s="74">
        <f t="shared" si="334"/>
        <v>12.519500000000001</v>
      </c>
      <c r="BQ392" s="74">
        <f t="shared" si="335"/>
        <v>79.460000000000008</v>
      </c>
      <c r="BS392" s="74">
        <f t="shared" si="336"/>
        <v>79.459999999999994</v>
      </c>
      <c r="BT392" s="74">
        <f t="shared" si="337"/>
        <v>0</v>
      </c>
      <c r="BU392" s="74"/>
      <c r="BV392" s="77">
        <f t="shared" si="338"/>
        <v>0</v>
      </c>
      <c r="BW392" s="77">
        <f t="shared" si="339"/>
        <v>0.84244273848477214</v>
      </c>
      <c r="BX392" s="77">
        <f t="shared" si="340"/>
        <v>0.15755726151522778</v>
      </c>
      <c r="BY392" s="78"/>
      <c r="BZ392" s="78"/>
      <c r="CA392" s="78"/>
      <c r="CB392" s="78"/>
      <c r="CC392" s="78"/>
      <c r="CD392" s="78"/>
      <c r="CE392" s="78"/>
      <c r="CF392" s="78"/>
      <c r="CG392" s="78"/>
      <c r="CH392" s="78"/>
      <c r="CI392" s="78"/>
      <c r="CJ392" s="78"/>
      <c r="CK392" s="78"/>
      <c r="CL392" s="78"/>
    </row>
    <row r="393" spans="1:90" x14ac:dyDescent="0.25">
      <c r="A393" s="108" t="s">
        <v>582</v>
      </c>
      <c r="B393" s="120">
        <v>390</v>
      </c>
      <c r="C393" s="81" t="s">
        <v>404</v>
      </c>
      <c r="D393" s="81" t="s">
        <v>242</v>
      </c>
      <c r="E393" s="82">
        <v>0</v>
      </c>
      <c r="F393" s="82">
        <v>0</v>
      </c>
      <c r="G393" s="82">
        <v>0</v>
      </c>
      <c r="H393" s="83">
        <v>0</v>
      </c>
      <c r="I393" s="83">
        <v>0</v>
      </c>
      <c r="J393" s="83">
        <v>0</v>
      </c>
      <c r="K393" s="84">
        <v>0</v>
      </c>
      <c r="L393" s="83">
        <f t="shared" si="322"/>
        <v>0</v>
      </c>
      <c r="M393" s="83">
        <f t="shared" si="323"/>
        <v>0</v>
      </c>
      <c r="N393" s="83">
        <v>0</v>
      </c>
      <c r="O393" s="83">
        <v>0</v>
      </c>
      <c r="P393" s="83">
        <v>0</v>
      </c>
      <c r="Q393" s="83">
        <v>0</v>
      </c>
      <c r="R393" s="83">
        <v>0</v>
      </c>
      <c r="S393" s="83">
        <v>0</v>
      </c>
      <c r="T393" s="83">
        <v>0</v>
      </c>
      <c r="U393" s="83">
        <v>0</v>
      </c>
      <c r="V393" s="83">
        <v>0</v>
      </c>
      <c r="W393" s="83">
        <v>0</v>
      </c>
      <c r="X393" s="83">
        <v>0</v>
      </c>
      <c r="Y393" s="83">
        <v>0</v>
      </c>
      <c r="Z393" s="83">
        <v>0</v>
      </c>
      <c r="AA393" s="83">
        <v>0</v>
      </c>
      <c r="AB393" s="83">
        <v>0</v>
      </c>
      <c r="AC393" s="83">
        <v>0</v>
      </c>
      <c r="AD393" s="83">
        <v>0</v>
      </c>
      <c r="AE393" s="84">
        <v>0</v>
      </c>
      <c r="AF393" s="83">
        <f t="shared" si="309"/>
        <v>0</v>
      </c>
      <c r="AG393" s="83">
        <f t="shared" si="324"/>
        <v>0</v>
      </c>
      <c r="AH393" s="83">
        <f t="shared" si="325"/>
        <v>0</v>
      </c>
      <c r="AI393" s="84">
        <v>0</v>
      </c>
      <c r="AJ393" s="83">
        <f t="shared" si="326"/>
        <v>0</v>
      </c>
      <c r="AK393" s="83">
        <f t="shared" si="327"/>
        <v>0</v>
      </c>
      <c r="AL393" s="83">
        <f t="shared" si="328"/>
        <v>0</v>
      </c>
      <c r="AM393" s="84">
        <v>0</v>
      </c>
      <c r="AN393" s="83">
        <f t="shared" si="310"/>
        <v>0</v>
      </c>
      <c r="AO393" s="83">
        <f t="shared" si="311"/>
        <v>0</v>
      </c>
      <c r="AP393" s="83">
        <f t="shared" si="312"/>
        <v>0</v>
      </c>
      <c r="AQ393" s="84">
        <v>0</v>
      </c>
      <c r="AR393" s="83">
        <f t="shared" si="313"/>
        <v>0</v>
      </c>
      <c r="AS393" s="83">
        <f t="shared" si="314"/>
        <v>0</v>
      </c>
      <c r="AT393" s="83">
        <f t="shared" si="315"/>
        <v>0</v>
      </c>
      <c r="AU393" s="83">
        <v>0</v>
      </c>
      <c r="AV393" s="83">
        <v>0</v>
      </c>
      <c r="AW393" s="83">
        <v>0</v>
      </c>
      <c r="AX393" s="84">
        <v>0</v>
      </c>
      <c r="AY393" s="83">
        <f t="shared" si="316"/>
        <v>0</v>
      </c>
      <c r="AZ393" s="83">
        <f t="shared" si="317"/>
        <v>0</v>
      </c>
      <c r="BA393" s="83">
        <f t="shared" si="318"/>
        <v>0</v>
      </c>
      <c r="BB393" s="83">
        <v>0</v>
      </c>
      <c r="BC393" s="83">
        <f t="shared" si="341"/>
        <v>0</v>
      </c>
      <c r="BD393" s="83">
        <f t="shared" si="342"/>
        <v>0</v>
      </c>
      <c r="BE393" s="83">
        <f t="shared" si="343"/>
        <v>0</v>
      </c>
      <c r="BF393" s="84">
        <v>0</v>
      </c>
      <c r="BG393" s="83">
        <f t="shared" si="329"/>
        <v>0</v>
      </c>
      <c r="BH393" s="83">
        <f t="shared" si="330"/>
        <v>0</v>
      </c>
      <c r="BI393" s="83">
        <f t="shared" si="331"/>
        <v>0</v>
      </c>
      <c r="BJ393" s="84">
        <v>0</v>
      </c>
      <c r="BK393" s="83">
        <f t="shared" si="319"/>
        <v>0</v>
      </c>
      <c r="BL393" s="83">
        <f t="shared" si="320"/>
        <v>0</v>
      </c>
      <c r="BM393" s="83">
        <f t="shared" si="321"/>
        <v>0</v>
      </c>
      <c r="BN393" s="83">
        <f t="shared" si="332"/>
        <v>0</v>
      </c>
      <c r="BO393" s="83">
        <f t="shared" si="333"/>
        <v>0</v>
      </c>
      <c r="BP393" s="83">
        <f t="shared" si="334"/>
        <v>0</v>
      </c>
      <c r="BQ393" s="83">
        <f t="shared" si="335"/>
        <v>0</v>
      </c>
      <c r="BR393" s="85"/>
      <c r="BS393" s="83">
        <f t="shared" si="336"/>
        <v>0</v>
      </c>
      <c r="BT393" s="83">
        <f t="shared" si="337"/>
        <v>0</v>
      </c>
      <c r="BU393" s="83"/>
      <c r="BV393" s="86">
        <f t="shared" si="338"/>
        <v>0</v>
      </c>
      <c r="BW393" s="86">
        <f t="shared" si="339"/>
        <v>0</v>
      </c>
      <c r="BX393" s="86">
        <f t="shared" si="340"/>
        <v>0</v>
      </c>
      <c r="BY393" s="78"/>
      <c r="BZ393" s="78"/>
      <c r="CA393" s="78"/>
      <c r="CB393" s="78"/>
      <c r="CC393" s="78"/>
      <c r="CD393" s="78"/>
      <c r="CE393" s="78"/>
      <c r="CF393" s="78"/>
      <c r="CG393" s="78"/>
      <c r="CH393" s="78"/>
      <c r="CI393" s="78"/>
      <c r="CJ393" s="78"/>
      <c r="CK393" s="78"/>
      <c r="CL393" s="78"/>
    </row>
    <row r="394" spans="1:90" x14ac:dyDescent="0.25">
      <c r="A394" s="87"/>
      <c r="B394" s="119">
        <v>391</v>
      </c>
      <c r="C394" s="88" t="s">
        <v>644</v>
      </c>
      <c r="D394" s="88" t="s">
        <v>463</v>
      </c>
      <c r="E394" s="73">
        <v>0</v>
      </c>
      <c r="F394" s="73">
        <v>0.09</v>
      </c>
      <c r="G394" s="73">
        <v>0</v>
      </c>
      <c r="H394" s="74">
        <v>0</v>
      </c>
      <c r="I394" s="74">
        <v>0</v>
      </c>
      <c r="J394" s="74">
        <v>0</v>
      </c>
      <c r="K394" s="75">
        <v>0</v>
      </c>
      <c r="L394" s="74">
        <f t="shared" si="322"/>
        <v>0</v>
      </c>
      <c r="M394" s="74">
        <f t="shared" si="323"/>
        <v>0</v>
      </c>
      <c r="N394" s="74">
        <v>0</v>
      </c>
      <c r="O394" s="74">
        <v>0</v>
      </c>
      <c r="P394" s="74">
        <v>0</v>
      </c>
      <c r="Q394" s="74">
        <v>0</v>
      </c>
      <c r="R394" s="74">
        <v>15</v>
      </c>
      <c r="S394" s="74">
        <v>9.91</v>
      </c>
      <c r="T394" s="74">
        <v>0</v>
      </c>
      <c r="U394" s="74">
        <v>0</v>
      </c>
      <c r="V394" s="74">
        <v>0</v>
      </c>
      <c r="W394" s="74">
        <v>0</v>
      </c>
      <c r="X394" s="74">
        <v>0</v>
      </c>
      <c r="Y394" s="74">
        <v>0</v>
      </c>
      <c r="Z394" s="74">
        <v>0</v>
      </c>
      <c r="AA394" s="74">
        <v>0</v>
      </c>
      <c r="AB394" s="74">
        <v>0</v>
      </c>
      <c r="AC394" s="74">
        <v>0</v>
      </c>
      <c r="AD394" s="74">
        <v>0</v>
      </c>
      <c r="AE394" s="75">
        <v>0</v>
      </c>
      <c r="AF394" s="74">
        <f t="shared" si="309"/>
        <v>0</v>
      </c>
      <c r="AG394" s="74">
        <f t="shared" si="324"/>
        <v>0</v>
      </c>
      <c r="AH394" s="74">
        <f t="shared" si="325"/>
        <v>0</v>
      </c>
      <c r="AI394" s="75">
        <v>0</v>
      </c>
      <c r="AJ394" s="74">
        <f t="shared" si="326"/>
        <v>0</v>
      </c>
      <c r="AK394" s="74">
        <f t="shared" si="327"/>
        <v>0</v>
      </c>
      <c r="AL394" s="74">
        <f t="shared" si="328"/>
        <v>0</v>
      </c>
      <c r="AM394" s="75">
        <v>0</v>
      </c>
      <c r="AN394" s="74">
        <f t="shared" si="310"/>
        <v>0</v>
      </c>
      <c r="AO394" s="74">
        <f t="shared" si="311"/>
        <v>0</v>
      </c>
      <c r="AP394" s="74">
        <f t="shared" si="312"/>
        <v>0</v>
      </c>
      <c r="AQ394" s="75">
        <v>0</v>
      </c>
      <c r="AR394" s="74">
        <f t="shared" si="313"/>
        <v>0</v>
      </c>
      <c r="AS394" s="74">
        <f t="shared" si="314"/>
        <v>0</v>
      </c>
      <c r="AT394" s="74">
        <f t="shared" si="315"/>
        <v>0</v>
      </c>
      <c r="AU394" s="74">
        <v>0</v>
      </c>
      <c r="AV394" s="74">
        <v>0</v>
      </c>
      <c r="AW394" s="74">
        <v>0</v>
      </c>
      <c r="AX394" s="75">
        <v>0</v>
      </c>
      <c r="AY394" s="74">
        <f t="shared" si="316"/>
        <v>0</v>
      </c>
      <c r="AZ394" s="74">
        <f t="shared" si="317"/>
        <v>0</v>
      </c>
      <c r="BA394" s="74">
        <f t="shared" si="318"/>
        <v>0</v>
      </c>
      <c r="BB394" s="74">
        <v>0</v>
      </c>
      <c r="BC394" s="74">
        <f t="shared" si="341"/>
        <v>0</v>
      </c>
      <c r="BD394" s="74">
        <f t="shared" si="342"/>
        <v>0</v>
      </c>
      <c r="BE394" s="74">
        <f t="shared" si="343"/>
        <v>0</v>
      </c>
      <c r="BF394" s="75">
        <v>0.6</v>
      </c>
      <c r="BG394" s="74">
        <f t="shared" si="329"/>
        <v>0</v>
      </c>
      <c r="BH394" s="74">
        <f t="shared" si="330"/>
        <v>0.33</v>
      </c>
      <c r="BI394" s="74">
        <f t="shared" si="331"/>
        <v>0.27</v>
      </c>
      <c r="BJ394" s="75">
        <v>0</v>
      </c>
      <c r="BK394" s="74">
        <f t="shared" si="319"/>
        <v>0</v>
      </c>
      <c r="BL394" s="74">
        <f t="shared" si="320"/>
        <v>0</v>
      </c>
      <c r="BM394" s="74">
        <f t="shared" si="321"/>
        <v>0</v>
      </c>
      <c r="BN394" s="74">
        <f t="shared" si="332"/>
        <v>0</v>
      </c>
      <c r="BO394" s="74">
        <f t="shared" si="333"/>
        <v>25.24</v>
      </c>
      <c r="BP394" s="74">
        <f t="shared" si="334"/>
        <v>0.36</v>
      </c>
      <c r="BQ394" s="74">
        <f t="shared" si="335"/>
        <v>25.599999999999998</v>
      </c>
      <c r="BS394" s="74">
        <f t="shared" si="336"/>
        <v>25.6</v>
      </c>
      <c r="BT394" s="74">
        <f t="shared" si="337"/>
        <v>0</v>
      </c>
      <c r="BU394" s="74"/>
      <c r="BV394" s="77">
        <f t="shared" si="338"/>
        <v>0</v>
      </c>
      <c r="BW394" s="77">
        <f t="shared" si="339"/>
        <v>0.98593750000000002</v>
      </c>
      <c r="BX394" s="77">
        <f t="shared" si="340"/>
        <v>1.40625E-2</v>
      </c>
      <c r="BY394" s="78"/>
      <c r="BZ394" s="78"/>
      <c r="CA394" s="78"/>
      <c r="CB394" s="78"/>
      <c r="CC394" s="78"/>
      <c r="CD394" s="78"/>
      <c r="CE394" s="78"/>
      <c r="CF394" s="78"/>
      <c r="CG394" s="78"/>
      <c r="CH394" s="78"/>
      <c r="CI394" s="78"/>
      <c r="CJ394" s="78"/>
      <c r="CK394" s="78"/>
      <c r="CL394" s="78"/>
    </row>
    <row r="395" spans="1:90" x14ac:dyDescent="0.25">
      <c r="A395" s="87"/>
      <c r="B395" s="89">
        <v>392</v>
      </c>
      <c r="C395" s="90" t="s">
        <v>422</v>
      </c>
      <c r="D395" s="90" t="s">
        <v>243</v>
      </c>
      <c r="E395" s="91">
        <v>0</v>
      </c>
      <c r="F395" s="91">
        <v>1.01</v>
      </c>
      <c r="G395" s="91">
        <v>0</v>
      </c>
      <c r="H395" s="92">
        <v>0</v>
      </c>
      <c r="I395" s="92">
        <v>0</v>
      </c>
      <c r="J395" s="92">
        <v>0</v>
      </c>
      <c r="K395" s="93">
        <v>300.3</v>
      </c>
      <c r="L395" s="92">
        <f t="shared" si="322"/>
        <v>165.16500000000002</v>
      </c>
      <c r="M395" s="92">
        <f t="shared" si="323"/>
        <v>135.13500000000002</v>
      </c>
      <c r="N395" s="92">
        <v>0</v>
      </c>
      <c r="O395" s="92">
        <v>12.7</v>
      </c>
      <c r="P395" s="92">
        <v>0</v>
      </c>
      <c r="Q395" s="92">
        <v>0</v>
      </c>
      <c r="R395" s="92">
        <v>0</v>
      </c>
      <c r="S395" s="92">
        <v>53</v>
      </c>
      <c r="T395" s="92">
        <v>0</v>
      </c>
      <c r="U395" s="92">
        <v>0</v>
      </c>
      <c r="V395" s="92">
        <v>2.4</v>
      </c>
      <c r="W395" s="92">
        <v>0</v>
      </c>
      <c r="X395" s="92">
        <v>0</v>
      </c>
      <c r="Y395" s="92">
        <v>0</v>
      </c>
      <c r="Z395" s="92">
        <v>0</v>
      </c>
      <c r="AA395" s="92">
        <v>0</v>
      </c>
      <c r="AB395" s="92">
        <v>0</v>
      </c>
      <c r="AC395" s="92">
        <v>24</v>
      </c>
      <c r="AD395" s="92">
        <v>0</v>
      </c>
      <c r="AE395" s="93">
        <v>57</v>
      </c>
      <c r="AF395" s="92">
        <f t="shared" si="309"/>
        <v>0</v>
      </c>
      <c r="AG395" s="92">
        <f t="shared" si="324"/>
        <v>0</v>
      </c>
      <c r="AH395" s="92">
        <f t="shared" si="325"/>
        <v>57</v>
      </c>
      <c r="AI395" s="93">
        <v>0</v>
      </c>
      <c r="AJ395" s="92">
        <f t="shared" si="326"/>
        <v>0</v>
      </c>
      <c r="AK395" s="92">
        <f t="shared" si="327"/>
        <v>0</v>
      </c>
      <c r="AL395" s="92">
        <f t="shared" si="328"/>
        <v>0</v>
      </c>
      <c r="AM395" s="93">
        <v>0</v>
      </c>
      <c r="AN395" s="92">
        <f t="shared" si="310"/>
        <v>0</v>
      </c>
      <c r="AO395" s="92">
        <f t="shared" si="311"/>
        <v>0</v>
      </c>
      <c r="AP395" s="92">
        <f t="shared" si="312"/>
        <v>0</v>
      </c>
      <c r="AQ395" s="93">
        <v>0</v>
      </c>
      <c r="AR395" s="92">
        <f t="shared" si="313"/>
        <v>0</v>
      </c>
      <c r="AS395" s="92">
        <f t="shared" si="314"/>
        <v>0</v>
      </c>
      <c r="AT395" s="92">
        <f t="shared" si="315"/>
        <v>0</v>
      </c>
      <c r="AU395" s="92">
        <v>0</v>
      </c>
      <c r="AV395" s="92">
        <v>0</v>
      </c>
      <c r="AW395" s="92">
        <v>0</v>
      </c>
      <c r="AX395" s="93">
        <v>0</v>
      </c>
      <c r="AY395" s="92">
        <f t="shared" si="316"/>
        <v>0</v>
      </c>
      <c r="AZ395" s="92">
        <f t="shared" si="317"/>
        <v>0</v>
      </c>
      <c r="BA395" s="92">
        <f t="shared" si="318"/>
        <v>0</v>
      </c>
      <c r="BB395" s="92">
        <v>0</v>
      </c>
      <c r="BC395" s="74">
        <f t="shared" si="341"/>
        <v>0</v>
      </c>
      <c r="BD395" s="74">
        <f t="shared" si="342"/>
        <v>0</v>
      </c>
      <c r="BE395" s="74">
        <f t="shared" si="343"/>
        <v>0</v>
      </c>
      <c r="BF395" s="93">
        <v>5.3</v>
      </c>
      <c r="BG395" s="92">
        <f t="shared" si="329"/>
        <v>0</v>
      </c>
      <c r="BH395" s="92">
        <f t="shared" si="330"/>
        <v>2.915</v>
      </c>
      <c r="BI395" s="92">
        <f t="shared" si="331"/>
        <v>2.3849999999999998</v>
      </c>
      <c r="BJ395" s="93">
        <v>6.5436573349470954</v>
      </c>
      <c r="BK395" s="92">
        <f t="shared" si="319"/>
        <v>0</v>
      </c>
      <c r="BL395" s="92">
        <f t="shared" si="320"/>
        <v>3.5990115342209026</v>
      </c>
      <c r="BM395" s="92">
        <f t="shared" si="321"/>
        <v>2.9446458007261929</v>
      </c>
      <c r="BN395" s="74">
        <f t="shared" si="332"/>
        <v>0</v>
      </c>
      <c r="BO395" s="74">
        <f t="shared" si="333"/>
        <v>239.7790115342209</v>
      </c>
      <c r="BP395" s="74">
        <f t="shared" si="334"/>
        <v>222.47464580072619</v>
      </c>
      <c r="BQ395" s="92">
        <f t="shared" si="335"/>
        <v>462.25365733494709</v>
      </c>
      <c r="BR395" s="94"/>
      <c r="BS395" s="92">
        <f t="shared" si="336"/>
        <v>462.25365733494715</v>
      </c>
      <c r="BT395" s="92">
        <f t="shared" si="337"/>
        <v>0</v>
      </c>
      <c r="BU395" s="92"/>
      <c r="BV395" s="95">
        <f t="shared" si="338"/>
        <v>0</v>
      </c>
      <c r="BW395" s="95">
        <f t="shared" si="339"/>
        <v>0.5187173919112511</v>
      </c>
      <c r="BX395" s="95">
        <f t="shared" si="340"/>
        <v>0.48128260808874895</v>
      </c>
      <c r="BY395" s="78"/>
      <c r="BZ395" s="78"/>
      <c r="CA395" s="78"/>
      <c r="CB395" s="78"/>
      <c r="CC395" s="78"/>
      <c r="CD395" s="78"/>
      <c r="CE395" s="78"/>
      <c r="CF395" s="78"/>
      <c r="CG395" s="78"/>
      <c r="CH395" s="78"/>
      <c r="CI395" s="78"/>
      <c r="CJ395" s="78"/>
      <c r="CK395" s="78"/>
      <c r="CL395" s="78"/>
    </row>
    <row r="396" spans="1:90" x14ac:dyDescent="0.25">
      <c r="A396" s="87"/>
      <c r="B396" s="119">
        <v>393</v>
      </c>
      <c r="C396" s="88" t="s">
        <v>386</v>
      </c>
      <c r="D396" s="88" t="s">
        <v>494</v>
      </c>
      <c r="E396" s="73">
        <v>0</v>
      </c>
      <c r="F396" s="73">
        <v>0.04</v>
      </c>
      <c r="G396" s="73">
        <v>0</v>
      </c>
      <c r="H396" s="74">
        <v>0</v>
      </c>
      <c r="I396" s="74">
        <v>0</v>
      </c>
      <c r="J396" s="74">
        <v>0</v>
      </c>
      <c r="K396" s="75">
        <v>0</v>
      </c>
      <c r="L396" s="74">
        <f t="shared" si="322"/>
        <v>0</v>
      </c>
      <c r="M396" s="74">
        <f t="shared" si="323"/>
        <v>0</v>
      </c>
      <c r="N396" s="74">
        <v>0</v>
      </c>
      <c r="O396" s="74">
        <v>0</v>
      </c>
      <c r="P396" s="74">
        <v>0</v>
      </c>
      <c r="Q396" s="74">
        <v>0</v>
      </c>
      <c r="R396" s="74">
        <v>0</v>
      </c>
      <c r="S396" s="74">
        <v>0</v>
      </c>
      <c r="T396" s="74">
        <v>0</v>
      </c>
      <c r="U396" s="74">
        <v>0</v>
      </c>
      <c r="V396" s="74">
        <v>0</v>
      </c>
      <c r="W396" s="74">
        <v>3.02</v>
      </c>
      <c r="X396" s="74">
        <v>0</v>
      </c>
      <c r="Y396" s="74">
        <v>0</v>
      </c>
      <c r="Z396" s="74">
        <v>0</v>
      </c>
      <c r="AA396" s="74">
        <v>0</v>
      </c>
      <c r="AB396" s="74">
        <v>0</v>
      </c>
      <c r="AC396" s="74">
        <v>0</v>
      </c>
      <c r="AD396" s="74">
        <v>0</v>
      </c>
      <c r="AE396" s="75">
        <v>0</v>
      </c>
      <c r="AF396" s="74">
        <f t="shared" si="309"/>
        <v>0</v>
      </c>
      <c r="AG396" s="74">
        <f t="shared" si="324"/>
        <v>0</v>
      </c>
      <c r="AH396" s="74">
        <f t="shared" si="325"/>
        <v>0</v>
      </c>
      <c r="AI396" s="75">
        <v>0</v>
      </c>
      <c r="AJ396" s="74">
        <f t="shared" si="326"/>
        <v>0</v>
      </c>
      <c r="AK396" s="74">
        <f t="shared" si="327"/>
        <v>0</v>
      </c>
      <c r="AL396" s="74">
        <f t="shared" si="328"/>
        <v>0</v>
      </c>
      <c r="AM396" s="75">
        <v>0</v>
      </c>
      <c r="AN396" s="74">
        <f t="shared" si="310"/>
        <v>0</v>
      </c>
      <c r="AO396" s="74">
        <f t="shared" si="311"/>
        <v>0</v>
      </c>
      <c r="AP396" s="74">
        <f t="shared" si="312"/>
        <v>0</v>
      </c>
      <c r="AQ396" s="75">
        <v>0</v>
      </c>
      <c r="AR396" s="74">
        <f t="shared" si="313"/>
        <v>0</v>
      </c>
      <c r="AS396" s="74">
        <f t="shared" si="314"/>
        <v>0</v>
      </c>
      <c r="AT396" s="74">
        <f t="shared" si="315"/>
        <v>0</v>
      </c>
      <c r="AU396" s="74">
        <v>0</v>
      </c>
      <c r="AV396" s="74">
        <v>0</v>
      </c>
      <c r="AW396" s="74">
        <v>0</v>
      </c>
      <c r="AX396" s="75">
        <v>0</v>
      </c>
      <c r="AY396" s="74">
        <f t="shared" si="316"/>
        <v>0</v>
      </c>
      <c r="AZ396" s="74">
        <f t="shared" si="317"/>
        <v>0</v>
      </c>
      <c r="BA396" s="74">
        <f t="shared" si="318"/>
        <v>0</v>
      </c>
      <c r="BB396" s="74">
        <v>0</v>
      </c>
      <c r="BC396" s="74">
        <f t="shared" si="341"/>
        <v>0</v>
      </c>
      <c r="BD396" s="74">
        <f t="shared" si="342"/>
        <v>0</v>
      </c>
      <c r="BE396" s="74">
        <f t="shared" si="343"/>
        <v>0</v>
      </c>
      <c r="BF396" s="75">
        <v>0.05</v>
      </c>
      <c r="BG396" s="74">
        <f t="shared" si="329"/>
        <v>0</v>
      </c>
      <c r="BH396" s="74">
        <f t="shared" si="330"/>
        <v>2.7500000000000004E-2</v>
      </c>
      <c r="BI396" s="74">
        <f t="shared" si="331"/>
        <v>2.2500000000000003E-2</v>
      </c>
      <c r="BJ396" s="75">
        <v>0</v>
      </c>
      <c r="BK396" s="74">
        <f t="shared" si="319"/>
        <v>0</v>
      </c>
      <c r="BL396" s="74">
        <f t="shared" si="320"/>
        <v>0</v>
      </c>
      <c r="BM396" s="74">
        <f t="shared" si="321"/>
        <v>0</v>
      </c>
      <c r="BN396" s="74">
        <f t="shared" si="332"/>
        <v>0</v>
      </c>
      <c r="BO396" s="74">
        <f t="shared" si="333"/>
        <v>3.0474999999999999</v>
      </c>
      <c r="BP396" s="74">
        <f t="shared" si="334"/>
        <v>6.25E-2</v>
      </c>
      <c r="BQ396" s="74">
        <f t="shared" si="335"/>
        <v>3.11</v>
      </c>
      <c r="BS396" s="74">
        <f t="shared" si="336"/>
        <v>3.11</v>
      </c>
      <c r="BT396" s="74">
        <f t="shared" si="337"/>
        <v>0</v>
      </c>
      <c r="BU396" s="74"/>
      <c r="BV396" s="77">
        <f t="shared" si="338"/>
        <v>0</v>
      </c>
      <c r="BW396" s="77">
        <f t="shared" si="339"/>
        <v>0.979903536977492</v>
      </c>
      <c r="BX396" s="77">
        <f t="shared" si="340"/>
        <v>2.0096463022508039E-2</v>
      </c>
      <c r="BY396" s="78"/>
      <c r="BZ396" s="78"/>
      <c r="CA396" s="78"/>
      <c r="CB396" s="78"/>
      <c r="CC396" s="78"/>
      <c r="CD396" s="78"/>
      <c r="CE396" s="78"/>
      <c r="CF396" s="78"/>
      <c r="CG396" s="78"/>
      <c r="CH396" s="78"/>
      <c r="CI396" s="78"/>
      <c r="CJ396" s="78"/>
      <c r="CK396" s="78"/>
      <c r="CL396" s="78"/>
    </row>
    <row r="397" spans="1:90" x14ac:dyDescent="0.25">
      <c r="A397" s="87"/>
      <c r="B397" s="119">
        <v>394</v>
      </c>
      <c r="C397" s="88" t="s">
        <v>401</v>
      </c>
      <c r="D397" s="88" t="s">
        <v>244</v>
      </c>
      <c r="E397" s="73">
        <v>0</v>
      </c>
      <c r="F397" s="73">
        <v>0.55058823529411771</v>
      </c>
      <c r="G397" s="73">
        <v>0</v>
      </c>
      <c r="H397" s="74">
        <v>0</v>
      </c>
      <c r="I397" s="74">
        <v>0</v>
      </c>
      <c r="J397" s="74">
        <v>0</v>
      </c>
      <c r="K397" s="75">
        <v>0</v>
      </c>
      <c r="L397" s="74">
        <f t="shared" si="322"/>
        <v>0</v>
      </c>
      <c r="M397" s="74">
        <f t="shared" si="323"/>
        <v>0</v>
      </c>
      <c r="N397" s="74">
        <v>0</v>
      </c>
      <c r="O397" s="74">
        <v>0</v>
      </c>
      <c r="P397" s="74">
        <v>0</v>
      </c>
      <c r="Q397" s="74">
        <v>0</v>
      </c>
      <c r="R397" s="74">
        <v>0</v>
      </c>
      <c r="S397" s="74">
        <v>0</v>
      </c>
      <c r="T397" s="74">
        <v>0</v>
      </c>
      <c r="U397" s="74">
        <v>0</v>
      </c>
      <c r="V397" s="74">
        <v>0</v>
      </c>
      <c r="W397" s="74">
        <v>4.7300000000000004</v>
      </c>
      <c r="X397" s="74">
        <v>0</v>
      </c>
      <c r="Y397" s="74">
        <v>0</v>
      </c>
      <c r="Z397" s="74">
        <v>0</v>
      </c>
      <c r="AA397" s="74">
        <v>0</v>
      </c>
      <c r="AB397" s="74">
        <v>0</v>
      </c>
      <c r="AC397" s="74">
        <v>0</v>
      </c>
      <c r="AD397" s="74">
        <v>0</v>
      </c>
      <c r="AE397" s="75">
        <v>0</v>
      </c>
      <c r="AF397" s="74">
        <f t="shared" si="309"/>
        <v>0</v>
      </c>
      <c r="AG397" s="74">
        <f t="shared" si="324"/>
        <v>0</v>
      </c>
      <c r="AH397" s="74">
        <f t="shared" si="325"/>
        <v>0</v>
      </c>
      <c r="AI397" s="75">
        <v>0</v>
      </c>
      <c r="AJ397" s="74">
        <f t="shared" si="326"/>
        <v>0</v>
      </c>
      <c r="AK397" s="74">
        <f t="shared" si="327"/>
        <v>0</v>
      </c>
      <c r="AL397" s="74">
        <f t="shared" si="328"/>
        <v>0</v>
      </c>
      <c r="AM397" s="75">
        <v>0</v>
      </c>
      <c r="AN397" s="74">
        <f t="shared" si="310"/>
        <v>0</v>
      </c>
      <c r="AO397" s="74">
        <f t="shared" si="311"/>
        <v>0</v>
      </c>
      <c r="AP397" s="74">
        <f t="shared" si="312"/>
        <v>0</v>
      </c>
      <c r="AQ397" s="75">
        <v>33</v>
      </c>
      <c r="AR397" s="74">
        <f t="shared" si="313"/>
        <v>16.5</v>
      </c>
      <c r="AS397" s="74">
        <f t="shared" si="314"/>
        <v>8.25</v>
      </c>
      <c r="AT397" s="74">
        <f t="shared" si="315"/>
        <v>8.25</v>
      </c>
      <c r="AU397" s="74">
        <v>0</v>
      </c>
      <c r="AV397" s="74">
        <v>0</v>
      </c>
      <c r="AW397" s="74">
        <v>20.36470588235294</v>
      </c>
      <c r="AX397" s="75">
        <v>0</v>
      </c>
      <c r="AY397" s="74">
        <f t="shared" si="316"/>
        <v>0</v>
      </c>
      <c r="AZ397" s="74">
        <f t="shared" si="317"/>
        <v>0</v>
      </c>
      <c r="BA397" s="74">
        <f t="shared" si="318"/>
        <v>0</v>
      </c>
      <c r="BB397" s="74">
        <v>0</v>
      </c>
      <c r="BC397" s="74">
        <f t="shared" si="341"/>
        <v>0</v>
      </c>
      <c r="BD397" s="74">
        <f t="shared" si="342"/>
        <v>0</v>
      </c>
      <c r="BE397" s="74">
        <f t="shared" si="343"/>
        <v>0</v>
      </c>
      <c r="BF397" s="75">
        <v>1.76</v>
      </c>
      <c r="BG397" s="74">
        <f t="shared" si="329"/>
        <v>0</v>
      </c>
      <c r="BH397" s="74">
        <f t="shared" si="330"/>
        <v>0.96800000000000008</v>
      </c>
      <c r="BI397" s="74">
        <f t="shared" si="331"/>
        <v>0.79200000000000004</v>
      </c>
      <c r="BJ397" s="75">
        <v>0</v>
      </c>
      <c r="BK397" s="74">
        <f t="shared" si="319"/>
        <v>0</v>
      </c>
      <c r="BL397" s="74">
        <f t="shared" si="320"/>
        <v>0</v>
      </c>
      <c r="BM397" s="74">
        <f t="shared" si="321"/>
        <v>0</v>
      </c>
      <c r="BN397" s="74">
        <f t="shared" si="332"/>
        <v>16.5</v>
      </c>
      <c r="BO397" s="74">
        <f t="shared" si="333"/>
        <v>34.312705882352944</v>
      </c>
      <c r="BP397" s="74">
        <f t="shared" si="334"/>
        <v>9.5925882352941176</v>
      </c>
      <c r="BQ397" s="74">
        <f t="shared" si="335"/>
        <v>60.40529411764706</v>
      </c>
      <c r="BS397" s="74">
        <f t="shared" si="336"/>
        <v>60.405294117647053</v>
      </c>
      <c r="BT397" s="74">
        <f t="shared" si="337"/>
        <v>0</v>
      </c>
      <c r="BU397" s="74"/>
      <c r="BV397" s="77">
        <f t="shared" si="338"/>
        <v>0.27315486566233971</v>
      </c>
      <c r="BW397" s="77">
        <f t="shared" si="339"/>
        <v>0.56804136762457524</v>
      </c>
      <c r="BX397" s="77">
        <f t="shared" si="340"/>
        <v>0.15880376671308513</v>
      </c>
      <c r="BY397" s="78"/>
      <c r="BZ397" s="78"/>
      <c r="CA397" s="78"/>
      <c r="CB397" s="78"/>
      <c r="CC397" s="78"/>
      <c r="CD397" s="78"/>
      <c r="CE397" s="78"/>
      <c r="CF397" s="78"/>
      <c r="CG397" s="78"/>
      <c r="CH397" s="78"/>
      <c r="CI397" s="78"/>
      <c r="CJ397" s="78"/>
      <c r="CK397" s="78"/>
      <c r="CL397" s="78"/>
    </row>
    <row r="398" spans="1:90" s="78" customFormat="1" x14ac:dyDescent="0.25">
      <c r="A398" s="87"/>
      <c r="B398" s="89">
        <v>395</v>
      </c>
      <c r="C398" s="90" t="s">
        <v>364</v>
      </c>
      <c r="D398" s="90" t="s">
        <v>0</v>
      </c>
      <c r="E398" s="197">
        <v>0</v>
      </c>
      <c r="F398" s="197">
        <v>37.840000000000003</v>
      </c>
      <c r="G398" s="197">
        <v>0</v>
      </c>
      <c r="H398" s="198">
        <v>0</v>
      </c>
      <c r="I398" s="198">
        <v>0</v>
      </c>
      <c r="J398" s="198">
        <v>0</v>
      </c>
      <c r="K398" s="199">
        <v>485</v>
      </c>
      <c r="L398" s="198">
        <f t="shared" si="322"/>
        <v>266.75</v>
      </c>
      <c r="M398" s="198">
        <f t="shared" si="323"/>
        <v>218.25</v>
      </c>
      <c r="N398" s="198">
        <v>0</v>
      </c>
      <c r="O398" s="198">
        <v>87.08</v>
      </c>
      <c r="P398" s="198">
        <v>148.42000000000002</v>
      </c>
      <c r="Q398" s="198">
        <v>208</v>
      </c>
      <c r="R398" s="198">
        <v>44</v>
      </c>
      <c r="S398" s="198">
        <v>159</v>
      </c>
      <c r="T398" s="198">
        <v>0</v>
      </c>
      <c r="U398" s="198">
        <v>0</v>
      </c>
      <c r="V398" s="198">
        <v>0</v>
      </c>
      <c r="W398" s="198">
        <v>19</v>
      </c>
      <c r="X398" s="198">
        <v>0</v>
      </c>
      <c r="Y398" s="198">
        <v>0.6</v>
      </c>
      <c r="Z398" s="198">
        <v>0</v>
      </c>
      <c r="AA398" s="198">
        <v>0</v>
      </c>
      <c r="AB398" s="198">
        <v>7.34</v>
      </c>
      <c r="AC398" s="198">
        <v>39</v>
      </c>
      <c r="AD398" s="198">
        <v>0</v>
      </c>
      <c r="AE398" s="199">
        <v>174</v>
      </c>
      <c r="AF398" s="198">
        <f t="shared" si="309"/>
        <v>0</v>
      </c>
      <c r="AG398" s="198">
        <f t="shared" si="324"/>
        <v>0</v>
      </c>
      <c r="AH398" s="198">
        <f t="shared" si="325"/>
        <v>174</v>
      </c>
      <c r="AI398" s="199">
        <v>44</v>
      </c>
      <c r="AJ398" s="198">
        <f t="shared" si="326"/>
        <v>0</v>
      </c>
      <c r="AK398" s="198">
        <f t="shared" si="327"/>
        <v>24.200000000000003</v>
      </c>
      <c r="AL398" s="198">
        <f t="shared" si="328"/>
        <v>19.8</v>
      </c>
      <c r="AM398" s="199">
        <v>14.45</v>
      </c>
      <c r="AN398" s="198">
        <f t="shared" si="310"/>
        <v>0</v>
      </c>
      <c r="AO398" s="198">
        <f t="shared" si="311"/>
        <v>7.9475000000000007</v>
      </c>
      <c r="AP398" s="198">
        <f t="shared" si="312"/>
        <v>6.5024999999999995</v>
      </c>
      <c r="AQ398" s="199">
        <v>0</v>
      </c>
      <c r="AR398" s="198">
        <f t="shared" si="313"/>
        <v>0</v>
      </c>
      <c r="AS398" s="198">
        <f t="shared" si="314"/>
        <v>0</v>
      </c>
      <c r="AT398" s="198">
        <f t="shared" si="315"/>
        <v>0</v>
      </c>
      <c r="AU398" s="198">
        <v>0.96470588235294119</v>
      </c>
      <c r="AV398" s="198">
        <v>0</v>
      </c>
      <c r="AW398" s="198">
        <v>0</v>
      </c>
      <c r="AX398" s="199">
        <v>0</v>
      </c>
      <c r="AY398" s="198">
        <f t="shared" si="316"/>
        <v>0</v>
      </c>
      <c r="AZ398" s="198">
        <f t="shared" si="317"/>
        <v>0</v>
      </c>
      <c r="BA398" s="198">
        <f t="shared" si="318"/>
        <v>0</v>
      </c>
      <c r="BB398" s="198">
        <v>0</v>
      </c>
      <c r="BC398" s="140">
        <f t="shared" si="341"/>
        <v>0</v>
      </c>
      <c r="BD398" s="140">
        <f t="shared" si="342"/>
        <v>0</v>
      </c>
      <c r="BE398" s="140">
        <f t="shared" si="343"/>
        <v>0</v>
      </c>
      <c r="BF398" s="199">
        <v>12.14</v>
      </c>
      <c r="BG398" s="198">
        <f t="shared" si="329"/>
        <v>0</v>
      </c>
      <c r="BH398" s="198">
        <f t="shared" si="330"/>
        <v>6.6770000000000005</v>
      </c>
      <c r="BI398" s="198">
        <f t="shared" si="331"/>
        <v>5.4630000000000001</v>
      </c>
      <c r="BJ398" s="199">
        <v>23.8</v>
      </c>
      <c r="BK398" s="198">
        <f t="shared" si="319"/>
        <v>0</v>
      </c>
      <c r="BL398" s="198">
        <f t="shared" si="320"/>
        <v>13.090000000000002</v>
      </c>
      <c r="BM398" s="198">
        <f t="shared" si="321"/>
        <v>10.71</v>
      </c>
      <c r="BN398" s="140">
        <f t="shared" si="332"/>
        <v>0</v>
      </c>
      <c r="BO398" s="140">
        <f t="shared" si="333"/>
        <v>992.10450000000014</v>
      </c>
      <c r="BP398" s="140">
        <f t="shared" si="334"/>
        <v>512.53020588235302</v>
      </c>
      <c r="BQ398" s="198">
        <f t="shared" si="335"/>
        <v>1504.634705882353</v>
      </c>
      <c r="BR398" s="200"/>
      <c r="BS398" s="198">
        <f t="shared" si="336"/>
        <v>1504.6347058823533</v>
      </c>
      <c r="BT398" s="198">
        <f t="shared" si="337"/>
        <v>0</v>
      </c>
      <c r="BU398" s="198"/>
      <c r="BV398" s="201">
        <f t="shared" si="338"/>
        <v>0</v>
      </c>
      <c r="BW398" s="201">
        <f t="shared" si="339"/>
        <v>0.65936568930743011</v>
      </c>
      <c r="BX398" s="201">
        <f t="shared" si="340"/>
        <v>0.34063431069256994</v>
      </c>
    </row>
    <row r="399" spans="1:90" x14ac:dyDescent="0.25">
      <c r="A399" s="87"/>
      <c r="B399" s="89">
        <v>396</v>
      </c>
      <c r="C399" s="90" t="s">
        <v>585</v>
      </c>
      <c r="D399" s="90" t="s">
        <v>10</v>
      </c>
      <c r="E399" s="91">
        <v>0</v>
      </c>
      <c r="F399" s="91">
        <v>19.100000000000001</v>
      </c>
      <c r="G399" s="91">
        <v>0</v>
      </c>
      <c r="H399" s="92">
        <v>85</v>
      </c>
      <c r="I399" s="92">
        <v>0</v>
      </c>
      <c r="J399" s="92">
        <v>0</v>
      </c>
      <c r="K399" s="93">
        <v>1119</v>
      </c>
      <c r="L399" s="92">
        <f t="shared" si="322"/>
        <v>615.45000000000005</v>
      </c>
      <c r="M399" s="92">
        <f t="shared" si="323"/>
        <v>503.55</v>
      </c>
      <c r="N399" s="92">
        <v>0</v>
      </c>
      <c r="O399" s="92">
        <v>0</v>
      </c>
      <c r="P399" s="92">
        <v>0</v>
      </c>
      <c r="Q399" s="92">
        <v>0</v>
      </c>
      <c r="R399" s="92">
        <v>0</v>
      </c>
      <c r="S399" s="92">
        <v>0</v>
      </c>
      <c r="T399" s="92">
        <v>0</v>
      </c>
      <c r="U399" s="92">
        <v>0</v>
      </c>
      <c r="V399" s="92">
        <v>0</v>
      </c>
      <c r="W399" s="92">
        <v>191</v>
      </c>
      <c r="X399" s="92">
        <v>0</v>
      </c>
      <c r="Y399" s="92">
        <v>0</v>
      </c>
      <c r="Z399" s="92">
        <v>0</v>
      </c>
      <c r="AA399" s="92">
        <v>11.399999999999999</v>
      </c>
      <c r="AB399" s="92">
        <v>2.8999999999999995</v>
      </c>
      <c r="AC399" s="92">
        <v>563</v>
      </c>
      <c r="AD399" s="92">
        <v>0</v>
      </c>
      <c r="AE399" s="93">
        <v>161</v>
      </c>
      <c r="AF399" s="92">
        <f t="shared" si="309"/>
        <v>0</v>
      </c>
      <c r="AG399" s="92">
        <f t="shared" si="324"/>
        <v>0</v>
      </c>
      <c r="AH399" s="92">
        <f t="shared" si="325"/>
        <v>161</v>
      </c>
      <c r="AI399" s="93">
        <v>76</v>
      </c>
      <c r="AJ399" s="92">
        <f t="shared" si="326"/>
        <v>0</v>
      </c>
      <c r="AK399" s="92">
        <f t="shared" si="327"/>
        <v>41.800000000000004</v>
      </c>
      <c r="AL399" s="92">
        <f t="shared" si="328"/>
        <v>34.200000000000003</v>
      </c>
      <c r="AM399" s="93">
        <v>29</v>
      </c>
      <c r="AN399" s="92">
        <f t="shared" si="310"/>
        <v>0</v>
      </c>
      <c r="AO399" s="92">
        <f t="shared" si="311"/>
        <v>15.950000000000001</v>
      </c>
      <c r="AP399" s="92">
        <f t="shared" si="312"/>
        <v>13.05</v>
      </c>
      <c r="AQ399" s="93">
        <v>0</v>
      </c>
      <c r="AR399" s="92">
        <f t="shared" si="313"/>
        <v>0</v>
      </c>
      <c r="AS399" s="92">
        <f t="shared" si="314"/>
        <v>0</v>
      </c>
      <c r="AT399" s="92">
        <f t="shared" si="315"/>
        <v>0</v>
      </c>
      <c r="AU399" s="92">
        <v>0</v>
      </c>
      <c r="AV399" s="92">
        <v>0</v>
      </c>
      <c r="AW399" s="92">
        <v>0</v>
      </c>
      <c r="AX399" s="93">
        <v>0</v>
      </c>
      <c r="AY399" s="92">
        <f t="shared" si="316"/>
        <v>0</v>
      </c>
      <c r="AZ399" s="92">
        <f t="shared" si="317"/>
        <v>0</v>
      </c>
      <c r="BA399" s="92">
        <f t="shared" si="318"/>
        <v>0</v>
      </c>
      <c r="BB399" s="92">
        <v>0</v>
      </c>
      <c r="BC399" s="74">
        <f t="shared" si="341"/>
        <v>0</v>
      </c>
      <c r="BD399" s="74">
        <f t="shared" si="342"/>
        <v>0</v>
      </c>
      <c r="BE399" s="74">
        <f t="shared" si="343"/>
        <v>0</v>
      </c>
      <c r="BF399" s="93">
        <v>68</v>
      </c>
      <c r="BG399" s="92">
        <f t="shared" si="329"/>
        <v>0</v>
      </c>
      <c r="BH399" s="92">
        <f t="shared" si="330"/>
        <v>37.400000000000006</v>
      </c>
      <c r="BI399" s="92">
        <f t="shared" si="331"/>
        <v>30.6</v>
      </c>
      <c r="BJ399" s="93">
        <v>9</v>
      </c>
      <c r="BK399" s="92">
        <f t="shared" si="319"/>
        <v>0</v>
      </c>
      <c r="BL399" s="92">
        <f t="shared" si="320"/>
        <v>4.95</v>
      </c>
      <c r="BM399" s="92">
        <f t="shared" si="321"/>
        <v>4.05</v>
      </c>
      <c r="BN399" s="74">
        <f t="shared" si="332"/>
        <v>0</v>
      </c>
      <c r="BO399" s="74">
        <f t="shared" si="333"/>
        <v>920.85</v>
      </c>
      <c r="BP399" s="74">
        <f t="shared" si="334"/>
        <v>1413.55</v>
      </c>
      <c r="BQ399" s="92">
        <f t="shared" si="335"/>
        <v>2334.4</v>
      </c>
      <c r="BR399" s="94"/>
      <c r="BS399" s="92">
        <f t="shared" si="336"/>
        <v>2334.3999999999996</v>
      </c>
      <c r="BT399" s="92">
        <f t="shared" si="337"/>
        <v>0</v>
      </c>
      <c r="BU399" s="92"/>
      <c r="BV399" s="95">
        <f t="shared" si="338"/>
        <v>0</v>
      </c>
      <c r="BW399" s="95">
        <f t="shared" si="339"/>
        <v>0.39446967100753938</v>
      </c>
      <c r="BX399" s="95">
        <f t="shared" si="340"/>
        <v>0.60553032899246051</v>
      </c>
      <c r="BY399" s="78"/>
      <c r="BZ399" s="78"/>
      <c r="CA399" s="78"/>
      <c r="CB399" s="78"/>
      <c r="CC399" s="78"/>
      <c r="CD399" s="78"/>
      <c r="CE399" s="78"/>
      <c r="CF399" s="78"/>
      <c r="CG399" s="78"/>
      <c r="CH399" s="78"/>
      <c r="CI399" s="78"/>
      <c r="CJ399" s="78"/>
      <c r="CK399" s="78"/>
      <c r="CL399" s="78"/>
    </row>
    <row r="400" spans="1:90" x14ac:dyDescent="0.25">
      <c r="A400" s="87"/>
      <c r="B400" s="119">
        <v>397</v>
      </c>
      <c r="C400" s="88" t="s">
        <v>368</v>
      </c>
      <c r="D400" s="88" t="s">
        <v>508</v>
      </c>
      <c r="E400" s="73">
        <v>0</v>
      </c>
      <c r="F400" s="73">
        <v>0</v>
      </c>
      <c r="G400" s="73">
        <v>0</v>
      </c>
      <c r="H400" s="74">
        <v>0</v>
      </c>
      <c r="I400" s="74">
        <v>0</v>
      </c>
      <c r="J400" s="74">
        <v>0</v>
      </c>
      <c r="K400" s="75">
        <v>0</v>
      </c>
      <c r="L400" s="74">
        <f t="shared" si="322"/>
        <v>0</v>
      </c>
      <c r="M400" s="74">
        <f t="shared" si="323"/>
        <v>0</v>
      </c>
      <c r="N400" s="74">
        <v>0</v>
      </c>
      <c r="O400" s="74">
        <v>0</v>
      </c>
      <c r="P400" s="74">
        <v>0</v>
      </c>
      <c r="Q400" s="74">
        <v>0</v>
      </c>
      <c r="R400" s="74">
        <v>0</v>
      </c>
      <c r="S400" s="74">
        <v>0</v>
      </c>
      <c r="T400" s="74">
        <v>0</v>
      </c>
      <c r="U400" s="74">
        <v>0</v>
      </c>
      <c r="V400" s="74">
        <v>0</v>
      </c>
      <c r="W400" s="74">
        <v>0</v>
      </c>
      <c r="X400" s="74">
        <v>0</v>
      </c>
      <c r="Y400" s="74">
        <v>0</v>
      </c>
      <c r="Z400" s="74">
        <v>0</v>
      </c>
      <c r="AA400" s="74">
        <v>0</v>
      </c>
      <c r="AB400" s="74">
        <v>0</v>
      </c>
      <c r="AC400" s="74">
        <v>0</v>
      </c>
      <c r="AD400" s="74">
        <v>0</v>
      </c>
      <c r="AE400" s="75">
        <v>0</v>
      </c>
      <c r="AF400" s="74">
        <f t="shared" si="309"/>
        <v>0</v>
      </c>
      <c r="AG400" s="74">
        <f t="shared" si="324"/>
        <v>0</v>
      </c>
      <c r="AH400" s="74">
        <f t="shared" si="325"/>
        <v>0</v>
      </c>
      <c r="AI400" s="75">
        <v>0</v>
      </c>
      <c r="AJ400" s="74">
        <f t="shared" si="326"/>
        <v>0</v>
      </c>
      <c r="AK400" s="74">
        <f t="shared" si="327"/>
        <v>0</v>
      </c>
      <c r="AL400" s="74">
        <f t="shared" si="328"/>
        <v>0</v>
      </c>
      <c r="AM400" s="75">
        <v>0</v>
      </c>
      <c r="AN400" s="74">
        <f t="shared" si="310"/>
        <v>0</v>
      </c>
      <c r="AO400" s="74">
        <f t="shared" si="311"/>
        <v>0</v>
      </c>
      <c r="AP400" s="74">
        <f t="shared" si="312"/>
        <v>0</v>
      </c>
      <c r="AQ400" s="75">
        <v>37</v>
      </c>
      <c r="AR400" s="74">
        <f t="shared" si="313"/>
        <v>18.5</v>
      </c>
      <c r="AS400" s="74">
        <f t="shared" si="314"/>
        <v>9.25</v>
      </c>
      <c r="AT400" s="74">
        <f t="shared" si="315"/>
        <v>9.25</v>
      </c>
      <c r="AU400" s="74">
        <v>0</v>
      </c>
      <c r="AV400" s="74">
        <v>0</v>
      </c>
      <c r="AW400" s="74">
        <v>0</v>
      </c>
      <c r="AX400" s="75">
        <v>0</v>
      </c>
      <c r="AY400" s="74">
        <f t="shared" si="316"/>
        <v>0</v>
      </c>
      <c r="AZ400" s="74">
        <f t="shared" si="317"/>
        <v>0</v>
      </c>
      <c r="BA400" s="74">
        <f t="shared" si="318"/>
        <v>0</v>
      </c>
      <c r="BB400" s="74">
        <v>0</v>
      </c>
      <c r="BC400" s="74">
        <f t="shared" si="341"/>
        <v>0</v>
      </c>
      <c r="BD400" s="74">
        <f t="shared" si="342"/>
        <v>0</v>
      </c>
      <c r="BE400" s="74">
        <f t="shared" si="343"/>
        <v>0</v>
      </c>
      <c r="BF400" s="75">
        <v>0.01</v>
      </c>
      <c r="BG400" s="74">
        <f t="shared" si="329"/>
        <v>0</v>
      </c>
      <c r="BH400" s="74">
        <f t="shared" si="330"/>
        <v>5.5000000000000005E-3</v>
      </c>
      <c r="BI400" s="74">
        <f t="shared" si="331"/>
        <v>4.5000000000000005E-3</v>
      </c>
      <c r="BJ400" s="75">
        <v>0</v>
      </c>
      <c r="BK400" s="74">
        <f t="shared" si="319"/>
        <v>0</v>
      </c>
      <c r="BL400" s="74">
        <f t="shared" si="320"/>
        <v>0</v>
      </c>
      <c r="BM400" s="74">
        <f t="shared" si="321"/>
        <v>0</v>
      </c>
      <c r="BN400" s="74">
        <f t="shared" si="332"/>
        <v>18.5</v>
      </c>
      <c r="BO400" s="74">
        <f t="shared" si="333"/>
        <v>9.2554999999999996</v>
      </c>
      <c r="BP400" s="74">
        <f t="shared" si="334"/>
        <v>9.2545000000000002</v>
      </c>
      <c r="BQ400" s="74">
        <f t="shared" si="335"/>
        <v>37.01</v>
      </c>
      <c r="BS400" s="74">
        <f t="shared" si="336"/>
        <v>37.01</v>
      </c>
      <c r="BT400" s="74">
        <f t="shared" si="337"/>
        <v>0</v>
      </c>
      <c r="BU400" s="74"/>
      <c r="BV400" s="77">
        <f t="shared" si="338"/>
        <v>0.49986490137800599</v>
      </c>
      <c r="BW400" s="77">
        <f t="shared" si="339"/>
        <v>0.25008105917319645</v>
      </c>
      <c r="BX400" s="77">
        <f t="shared" si="340"/>
        <v>0.25005403944879762</v>
      </c>
      <c r="BY400" s="78"/>
      <c r="BZ400" s="78"/>
      <c r="CA400" s="78"/>
      <c r="CB400" s="78"/>
      <c r="CC400" s="78"/>
      <c r="CD400" s="78"/>
      <c r="CE400" s="78"/>
      <c r="CF400" s="78"/>
      <c r="CG400" s="78"/>
      <c r="CH400" s="78"/>
      <c r="CI400" s="78"/>
      <c r="CJ400" s="78"/>
      <c r="CK400" s="78"/>
      <c r="CL400" s="78"/>
    </row>
    <row r="401" spans="1:90" x14ac:dyDescent="0.25">
      <c r="A401" s="87"/>
      <c r="B401" s="119">
        <v>398</v>
      </c>
      <c r="C401" s="88" t="s">
        <v>388</v>
      </c>
      <c r="D401" s="88" t="s">
        <v>245</v>
      </c>
      <c r="E401" s="73">
        <v>0</v>
      </c>
      <c r="F401" s="73">
        <v>2.7</v>
      </c>
      <c r="G401" s="73">
        <v>0</v>
      </c>
      <c r="H401" s="74">
        <v>0</v>
      </c>
      <c r="I401" s="74">
        <v>0</v>
      </c>
      <c r="J401" s="74">
        <v>0</v>
      </c>
      <c r="K401" s="75">
        <v>0</v>
      </c>
      <c r="L401" s="74">
        <f t="shared" si="322"/>
        <v>0</v>
      </c>
      <c r="M401" s="74">
        <f t="shared" si="323"/>
        <v>0</v>
      </c>
      <c r="N401" s="74">
        <v>0</v>
      </c>
      <c r="O401" s="74">
        <v>0</v>
      </c>
      <c r="P401" s="74">
        <v>1.3</v>
      </c>
      <c r="Q401" s="74">
        <v>0</v>
      </c>
      <c r="R401" s="74">
        <v>2.9</v>
      </c>
      <c r="S401" s="74">
        <v>35</v>
      </c>
      <c r="T401" s="74">
        <v>0</v>
      </c>
      <c r="U401" s="74">
        <v>0</v>
      </c>
      <c r="V401" s="74">
        <v>0</v>
      </c>
      <c r="W401" s="74">
        <v>0</v>
      </c>
      <c r="X401" s="74">
        <v>0</v>
      </c>
      <c r="Y401" s="74">
        <v>0</v>
      </c>
      <c r="Z401" s="74">
        <v>0</v>
      </c>
      <c r="AA401" s="74">
        <v>0</v>
      </c>
      <c r="AB401" s="74">
        <v>0</v>
      </c>
      <c r="AC401" s="74">
        <v>0</v>
      </c>
      <c r="AD401" s="74">
        <v>0</v>
      </c>
      <c r="AE401" s="75">
        <v>1.1000000000000001</v>
      </c>
      <c r="AF401" s="74">
        <f t="shared" si="309"/>
        <v>0</v>
      </c>
      <c r="AG401" s="74">
        <f t="shared" si="324"/>
        <v>0</v>
      </c>
      <c r="AH401" s="74">
        <f t="shared" si="325"/>
        <v>1.1000000000000001</v>
      </c>
      <c r="AI401" s="75">
        <v>0</v>
      </c>
      <c r="AJ401" s="74">
        <f t="shared" si="326"/>
        <v>0</v>
      </c>
      <c r="AK401" s="74">
        <f t="shared" si="327"/>
        <v>0</v>
      </c>
      <c r="AL401" s="74">
        <f t="shared" si="328"/>
        <v>0</v>
      </c>
      <c r="AM401" s="75">
        <v>0</v>
      </c>
      <c r="AN401" s="74">
        <f t="shared" si="310"/>
        <v>0</v>
      </c>
      <c r="AO401" s="74">
        <f t="shared" si="311"/>
        <v>0</v>
      </c>
      <c r="AP401" s="74">
        <f t="shared" si="312"/>
        <v>0</v>
      </c>
      <c r="AQ401" s="75">
        <v>0</v>
      </c>
      <c r="AR401" s="74">
        <f t="shared" si="313"/>
        <v>0</v>
      </c>
      <c r="AS401" s="74">
        <f t="shared" si="314"/>
        <v>0</v>
      </c>
      <c r="AT401" s="74">
        <f t="shared" si="315"/>
        <v>0</v>
      </c>
      <c r="AU401" s="74">
        <v>0</v>
      </c>
      <c r="AV401" s="74">
        <v>0</v>
      </c>
      <c r="AW401" s="74">
        <v>0</v>
      </c>
      <c r="AX401" s="75">
        <v>0</v>
      </c>
      <c r="AY401" s="74">
        <f t="shared" si="316"/>
        <v>0</v>
      </c>
      <c r="AZ401" s="74">
        <f t="shared" si="317"/>
        <v>0</v>
      </c>
      <c r="BA401" s="74">
        <f t="shared" si="318"/>
        <v>0</v>
      </c>
      <c r="BB401" s="74">
        <v>0</v>
      </c>
      <c r="BC401" s="74">
        <f t="shared" si="341"/>
        <v>0</v>
      </c>
      <c r="BD401" s="74">
        <f t="shared" si="342"/>
        <v>0</v>
      </c>
      <c r="BE401" s="74">
        <f t="shared" si="343"/>
        <v>0</v>
      </c>
      <c r="BF401" s="75">
        <v>0.8</v>
      </c>
      <c r="BG401" s="74">
        <f t="shared" si="329"/>
        <v>0</v>
      </c>
      <c r="BH401" s="74">
        <f t="shared" si="330"/>
        <v>0.44000000000000006</v>
      </c>
      <c r="BI401" s="74">
        <f t="shared" si="331"/>
        <v>0.36000000000000004</v>
      </c>
      <c r="BJ401" s="75">
        <v>0</v>
      </c>
      <c r="BK401" s="74">
        <f t="shared" si="319"/>
        <v>0</v>
      </c>
      <c r="BL401" s="74">
        <f t="shared" si="320"/>
        <v>0</v>
      </c>
      <c r="BM401" s="74">
        <f t="shared" si="321"/>
        <v>0</v>
      </c>
      <c r="BN401" s="74">
        <f t="shared" si="332"/>
        <v>0</v>
      </c>
      <c r="BO401" s="74">
        <f t="shared" si="333"/>
        <v>39.64</v>
      </c>
      <c r="BP401" s="74">
        <f t="shared" si="334"/>
        <v>4.16</v>
      </c>
      <c r="BQ401" s="74">
        <f t="shared" si="335"/>
        <v>43.8</v>
      </c>
      <c r="BS401" s="74">
        <f t="shared" si="336"/>
        <v>43.800000000000004</v>
      </c>
      <c r="BT401" s="74">
        <f t="shared" si="337"/>
        <v>0</v>
      </c>
      <c r="BU401" s="74"/>
      <c r="BV401" s="77">
        <f t="shared" si="338"/>
        <v>0</v>
      </c>
      <c r="BW401" s="77">
        <f t="shared" si="339"/>
        <v>0.9050228310502284</v>
      </c>
      <c r="BX401" s="77">
        <f t="shared" si="340"/>
        <v>9.4977168949771693E-2</v>
      </c>
      <c r="BY401" s="78"/>
      <c r="BZ401" s="78"/>
      <c r="CA401" s="78"/>
      <c r="CB401" s="78"/>
      <c r="CC401" s="78"/>
      <c r="CD401" s="78"/>
      <c r="CE401" s="78"/>
      <c r="CF401" s="78"/>
      <c r="CG401" s="78"/>
      <c r="CH401" s="78"/>
      <c r="CI401" s="78"/>
      <c r="CJ401" s="78"/>
      <c r="CK401" s="78"/>
      <c r="CL401" s="78"/>
    </row>
    <row r="402" spans="1:90" x14ac:dyDescent="0.25">
      <c r="A402" s="87"/>
      <c r="B402" s="119">
        <v>399</v>
      </c>
      <c r="C402" s="88" t="s">
        <v>444</v>
      </c>
      <c r="D402" s="88" t="s">
        <v>31</v>
      </c>
      <c r="E402" s="73">
        <v>0</v>
      </c>
      <c r="F402" s="73">
        <v>0.74</v>
      </c>
      <c r="G402" s="73">
        <v>0</v>
      </c>
      <c r="H402" s="74">
        <v>0</v>
      </c>
      <c r="I402" s="74">
        <v>0</v>
      </c>
      <c r="J402" s="74">
        <v>0</v>
      </c>
      <c r="K402" s="75">
        <v>0</v>
      </c>
      <c r="L402" s="74">
        <f t="shared" si="322"/>
        <v>0</v>
      </c>
      <c r="M402" s="74">
        <f t="shared" si="323"/>
        <v>0</v>
      </c>
      <c r="N402" s="74">
        <v>0</v>
      </c>
      <c r="O402" s="74">
        <v>0</v>
      </c>
      <c r="P402" s="74">
        <v>2</v>
      </c>
      <c r="Q402" s="74">
        <v>14.9</v>
      </c>
      <c r="R402" s="74">
        <v>1.8</v>
      </c>
      <c r="S402" s="74">
        <v>11.5</v>
      </c>
      <c r="T402" s="74">
        <v>0</v>
      </c>
      <c r="U402" s="74">
        <v>0</v>
      </c>
      <c r="V402" s="74">
        <v>0</v>
      </c>
      <c r="W402" s="74">
        <v>0</v>
      </c>
      <c r="X402" s="74">
        <v>0</v>
      </c>
      <c r="Y402" s="74">
        <v>0</v>
      </c>
      <c r="Z402" s="74">
        <v>0</v>
      </c>
      <c r="AA402" s="74">
        <v>0</v>
      </c>
      <c r="AB402" s="74">
        <v>0</v>
      </c>
      <c r="AC402" s="74">
        <v>0</v>
      </c>
      <c r="AD402" s="74">
        <v>0</v>
      </c>
      <c r="AE402" s="75">
        <v>0</v>
      </c>
      <c r="AF402" s="74">
        <f t="shared" si="309"/>
        <v>0</v>
      </c>
      <c r="AG402" s="74">
        <f t="shared" si="324"/>
        <v>0</v>
      </c>
      <c r="AH402" s="74">
        <f t="shared" si="325"/>
        <v>0</v>
      </c>
      <c r="AI402" s="75">
        <v>0</v>
      </c>
      <c r="AJ402" s="74">
        <f t="shared" si="326"/>
        <v>0</v>
      </c>
      <c r="AK402" s="74">
        <f t="shared" si="327"/>
        <v>0</v>
      </c>
      <c r="AL402" s="74">
        <f t="shared" si="328"/>
        <v>0</v>
      </c>
      <c r="AM402" s="75">
        <v>0</v>
      </c>
      <c r="AN402" s="74">
        <f t="shared" si="310"/>
        <v>0</v>
      </c>
      <c r="AO402" s="74">
        <f t="shared" si="311"/>
        <v>0</v>
      </c>
      <c r="AP402" s="74">
        <f t="shared" si="312"/>
        <v>0</v>
      </c>
      <c r="AQ402" s="75">
        <v>0</v>
      </c>
      <c r="AR402" s="74">
        <f t="shared" si="313"/>
        <v>0</v>
      </c>
      <c r="AS402" s="74">
        <f t="shared" si="314"/>
        <v>0</v>
      </c>
      <c r="AT402" s="74">
        <f t="shared" si="315"/>
        <v>0</v>
      </c>
      <c r="AU402" s="74">
        <v>0</v>
      </c>
      <c r="AV402" s="74">
        <v>0</v>
      </c>
      <c r="AW402" s="74">
        <v>0</v>
      </c>
      <c r="AX402" s="75">
        <v>0</v>
      </c>
      <c r="AY402" s="74">
        <f t="shared" si="316"/>
        <v>0</v>
      </c>
      <c r="AZ402" s="74">
        <f t="shared" si="317"/>
        <v>0</v>
      </c>
      <c r="BA402" s="74">
        <f t="shared" si="318"/>
        <v>0</v>
      </c>
      <c r="BB402" s="74">
        <v>0</v>
      </c>
      <c r="BC402" s="74">
        <f t="shared" si="341"/>
        <v>0</v>
      </c>
      <c r="BD402" s="74">
        <f t="shared" si="342"/>
        <v>0</v>
      </c>
      <c r="BE402" s="74">
        <f t="shared" si="343"/>
        <v>0</v>
      </c>
      <c r="BF402" s="75">
        <v>0.7</v>
      </c>
      <c r="BG402" s="74">
        <f t="shared" si="329"/>
        <v>0</v>
      </c>
      <c r="BH402" s="74">
        <f t="shared" si="330"/>
        <v>0.38500000000000001</v>
      </c>
      <c r="BI402" s="74">
        <f t="shared" si="331"/>
        <v>0.315</v>
      </c>
      <c r="BJ402" s="75">
        <v>0</v>
      </c>
      <c r="BK402" s="74">
        <f t="shared" si="319"/>
        <v>0</v>
      </c>
      <c r="BL402" s="74">
        <f t="shared" si="320"/>
        <v>0</v>
      </c>
      <c r="BM402" s="74">
        <f t="shared" si="321"/>
        <v>0</v>
      </c>
      <c r="BN402" s="74">
        <f t="shared" si="332"/>
        <v>0</v>
      </c>
      <c r="BO402" s="74">
        <f t="shared" si="333"/>
        <v>30.585000000000001</v>
      </c>
      <c r="BP402" s="74">
        <f t="shared" si="334"/>
        <v>1.0549999999999999</v>
      </c>
      <c r="BQ402" s="74">
        <f t="shared" si="335"/>
        <v>31.64</v>
      </c>
      <c r="BS402" s="74">
        <f t="shared" si="336"/>
        <v>31.639999999999997</v>
      </c>
      <c r="BT402" s="74">
        <f t="shared" si="337"/>
        <v>0</v>
      </c>
      <c r="BU402" s="74"/>
      <c r="BV402" s="77">
        <f t="shared" si="338"/>
        <v>0</v>
      </c>
      <c r="BW402" s="77">
        <f t="shared" si="339"/>
        <v>0.96665613147914031</v>
      </c>
      <c r="BX402" s="77">
        <f t="shared" si="340"/>
        <v>3.3343868520859667E-2</v>
      </c>
      <c r="BY402" s="78"/>
      <c r="BZ402" s="78"/>
      <c r="CA402" s="78"/>
      <c r="CB402" s="78"/>
      <c r="CC402" s="78"/>
      <c r="CD402" s="78"/>
      <c r="CE402" s="78"/>
      <c r="CF402" s="78"/>
      <c r="CG402" s="78"/>
      <c r="CH402" s="78"/>
      <c r="CI402" s="78"/>
      <c r="CJ402" s="78"/>
      <c r="CK402" s="78"/>
      <c r="CL402" s="78"/>
    </row>
    <row r="403" spans="1:90" x14ac:dyDescent="0.25">
      <c r="A403" s="87"/>
      <c r="B403" s="119">
        <v>400</v>
      </c>
      <c r="C403" s="88" t="s">
        <v>633</v>
      </c>
      <c r="D403" s="88" t="s">
        <v>337</v>
      </c>
      <c r="E403" s="73">
        <v>0</v>
      </c>
      <c r="F403" s="73">
        <v>0.85</v>
      </c>
      <c r="G403" s="73">
        <v>0</v>
      </c>
      <c r="H403" s="74">
        <v>0</v>
      </c>
      <c r="I403" s="74">
        <v>0</v>
      </c>
      <c r="J403" s="74">
        <v>0</v>
      </c>
      <c r="K403" s="75">
        <v>0</v>
      </c>
      <c r="L403" s="74">
        <f t="shared" si="322"/>
        <v>0</v>
      </c>
      <c r="M403" s="74">
        <f t="shared" si="323"/>
        <v>0</v>
      </c>
      <c r="N403" s="74">
        <v>0</v>
      </c>
      <c r="O403" s="74">
        <v>0</v>
      </c>
      <c r="P403" s="74">
        <v>0</v>
      </c>
      <c r="Q403" s="74">
        <v>4.6399999999999997</v>
      </c>
      <c r="R403" s="74">
        <v>0</v>
      </c>
      <c r="S403" s="74">
        <v>3.47</v>
      </c>
      <c r="T403" s="74">
        <v>0</v>
      </c>
      <c r="U403" s="74">
        <v>0</v>
      </c>
      <c r="V403" s="74">
        <v>0</v>
      </c>
      <c r="W403" s="74">
        <v>0.82</v>
      </c>
      <c r="X403" s="74">
        <v>0</v>
      </c>
      <c r="Y403" s="74">
        <v>0</v>
      </c>
      <c r="Z403" s="74">
        <v>0</v>
      </c>
      <c r="AA403" s="74">
        <v>0</v>
      </c>
      <c r="AB403" s="74">
        <v>0</v>
      </c>
      <c r="AC403" s="74">
        <v>0</v>
      </c>
      <c r="AD403" s="74">
        <v>0</v>
      </c>
      <c r="AE403" s="75">
        <v>0.52</v>
      </c>
      <c r="AF403" s="74">
        <f t="shared" si="309"/>
        <v>0</v>
      </c>
      <c r="AG403" s="74">
        <f t="shared" si="324"/>
        <v>0</v>
      </c>
      <c r="AH403" s="74">
        <f t="shared" si="325"/>
        <v>0.52</v>
      </c>
      <c r="AI403" s="75">
        <v>0</v>
      </c>
      <c r="AJ403" s="74">
        <f t="shared" si="326"/>
        <v>0</v>
      </c>
      <c r="AK403" s="74">
        <f t="shared" si="327"/>
        <v>0</v>
      </c>
      <c r="AL403" s="74">
        <f t="shared" si="328"/>
        <v>0</v>
      </c>
      <c r="AM403" s="75">
        <v>0</v>
      </c>
      <c r="AN403" s="74">
        <f t="shared" si="310"/>
        <v>0</v>
      </c>
      <c r="AO403" s="74">
        <f t="shared" si="311"/>
        <v>0</v>
      </c>
      <c r="AP403" s="74">
        <f t="shared" si="312"/>
        <v>0</v>
      </c>
      <c r="AQ403" s="75">
        <v>0</v>
      </c>
      <c r="AR403" s="74">
        <f t="shared" si="313"/>
        <v>0</v>
      </c>
      <c r="AS403" s="74">
        <f t="shared" si="314"/>
        <v>0</v>
      </c>
      <c r="AT403" s="74">
        <f t="shared" si="315"/>
        <v>0</v>
      </c>
      <c r="AU403" s="74">
        <v>0</v>
      </c>
      <c r="AV403" s="74">
        <v>0</v>
      </c>
      <c r="AW403" s="74">
        <v>0</v>
      </c>
      <c r="AX403" s="75">
        <v>0</v>
      </c>
      <c r="AY403" s="74">
        <f t="shared" si="316"/>
        <v>0</v>
      </c>
      <c r="AZ403" s="74">
        <f t="shared" si="317"/>
        <v>0</v>
      </c>
      <c r="BA403" s="74">
        <f t="shared" si="318"/>
        <v>0</v>
      </c>
      <c r="BB403" s="74">
        <v>0</v>
      </c>
      <c r="BC403" s="74">
        <f t="shared" si="341"/>
        <v>0</v>
      </c>
      <c r="BD403" s="74">
        <f t="shared" si="342"/>
        <v>0</v>
      </c>
      <c r="BE403" s="74">
        <f t="shared" si="343"/>
        <v>0</v>
      </c>
      <c r="BF403" s="75">
        <v>0.18</v>
      </c>
      <c r="BG403" s="74">
        <f t="shared" si="329"/>
        <v>0</v>
      </c>
      <c r="BH403" s="74">
        <f t="shared" si="330"/>
        <v>9.9000000000000005E-2</v>
      </c>
      <c r="BI403" s="74">
        <f t="shared" si="331"/>
        <v>8.1000000000000003E-2</v>
      </c>
      <c r="BJ403" s="75">
        <v>0</v>
      </c>
      <c r="BK403" s="74">
        <f t="shared" si="319"/>
        <v>0</v>
      </c>
      <c r="BL403" s="74">
        <f t="shared" si="320"/>
        <v>0</v>
      </c>
      <c r="BM403" s="74">
        <f t="shared" si="321"/>
        <v>0</v>
      </c>
      <c r="BN403" s="74">
        <f t="shared" si="332"/>
        <v>0</v>
      </c>
      <c r="BO403" s="74">
        <f t="shared" si="333"/>
        <v>9.0289999999999999</v>
      </c>
      <c r="BP403" s="74">
        <f t="shared" si="334"/>
        <v>1.4510000000000001</v>
      </c>
      <c r="BQ403" s="74">
        <f t="shared" si="335"/>
        <v>10.48</v>
      </c>
      <c r="BS403" s="74">
        <f t="shared" si="336"/>
        <v>10.479999999999999</v>
      </c>
      <c r="BT403" s="74">
        <f t="shared" si="337"/>
        <v>0</v>
      </c>
      <c r="BU403" s="74"/>
      <c r="BV403" s="77">
        <f t="shared" si="338"/>
        <v>0</v>
      </c>
      <c r="BW403" s="77">
        <f t="shared" si="339"/>
        <v>0.86154580152671756</v>
      </c>
      <c r="BX403" s="77">
        <f t="shared" si="340"/>
        <v>0.13845419847328244</v>
      </c>
      <c r="BY403" s="78"/>
      <c r="BZ403" s="78"/>
      <c r="CA403" s="78"/>
      <c r="CB403" s="78"/>
      <c r="CC403" s="78"/>
      <c r="CD403" s="78"/>
      <c r="CE403" s="78"/>
      <c r="CF403" s="78"/>
      <c r="CG403" s="78"/>
      <c r="CH403" s="78"/>
      <c r="CI403" s="78"/>
      <c r="CJ403" s="78"/>
      <c r="CK403" s="78"/>
      <c r="CL403" s="78"/>
    </row>
    <row r="404" spans="1:90" x14ac:dyDescent="0.25">
      <c r="A404" s="87"/>
      <c r="B404" s="119">
        <v>401</v>
      </c>
      <c r="C404" s="88" t="s">
        <v>589</v>
      </c>
      <c r="D404" s="88" t="s">
        <v>25</v>
      </c>
      <c r="E404" s="73">
        <v>0</v>
      </c>
      <c r="F404" s="73">
        <v>0.24</v>
      </c>
      <c r="G404" s="73">
        <v>0</v>
      </c>
      <c r="H404" s="74">
        <v>0</v>
      </c>
      <c r="I404" s="74">
        <v>0</v>
      </c>
      <c r="J404" s="74">
        <v>0</v>
      </c>
      <c r="K404" s="75">
        <v>0</v>
      </c>
      <c r="L404" s="74">
        <f t="shared" si="322"/>
        <v>0</v>
      </c>
      <c r="M404" s="74">
        <f t="shared" si="323"/>
        <v>0</v>
      </c>
      <c r="N404" s="74">
        <v>0</v>
      </c>
      <c r="O404" s="74">
        <v>0</v>
      </c>
      <c r="P404" s="74">
        <v>0</v>
      </c>
      <c r="Q404" s="74">
        <v>0</v>
      </c>
      <c r="R404" s="74">
        <v>0</v>
      </c>
      <c r="S404" s="74">
        <v>52</v>
      </c>
      <c r="T404" s="74">
        <v>0</v>
      </c>
      <c r="U404" s="74">
        <v>0</v>
      </c>
      <c r="V404" s="74">
        <v>2.4</v>
      </c>
      <c r="W404" s="74">
        <v>0</v>
      </c>
      <c r="X404" s="74">
        <v>0</v>
      </c>
      <c r="Y404" s="74">
        <v>0</v>
      </c>
      <c r="Z404" s="74">
        <v>0</v>
      </c>
      <c r="AA404" s="74">
        <v>0</v>
      </c>
      <c r="AB404" s="74">
        <v>0</v>
      </c>
      <c r="AC404" s="74">
        <v>0</v>
      </c>
      <c r="AD404" s="74">
        <v>0</v>
      </c>
      <c r="AE404" s="75">
        <v>0</v>
      </c>
      <c r="AF404" s="74">
        <f t="shared" si="309"/>
        <v>0</v>
      </c>
      <c r="AG404" s="74">
        <f t="shared" si="324"/>
        <v>0</v>
      </c>
      <c r="AH404" s="74">
        <f t="shared" si="325"/>
        <v>0</v>
      </c>
      <c r="AI404" s="75">
        <v>21</v>
      </c>
      <c r="AJ404" s="74">
        <f t="shared" si="326"/>
        <v>0</v>
      </c>
      <c r="AK404" s="74">
        <f t="shared" si="327"/>
        <v>11.55</v>
      </c>
      <c r="AL404" s="74">
        <f t="shared" si="328"/>
        <v>9.4500000000000011</v>
      </c>
      <c r="AM404" s="75">
        <v>0</v>
      </c>
      <c r="AN404" s="74">
        <f t="shared" si="310"/>
        <v>0</v>
      </c>
      <c r="AO404" s="74">
        <f t="shared" si="311"/>
        <v>0</v>
      </c>
      <c r="AP404" s="74">
        <f t="shared" si="312"/>
        <v>0</v>
      </c>
      <c r="AQ404" s="75">
        <v>0</v>
      </c>
      <c r="AR404" s="74">
        <f t="shared" si="313"/>
        <v>0</v>
      </c>
      <c r="AS404" s="74">
        <f t="shared" si="314"/>
        <v>0</v>
      </c>
      <c r="AT404" s="74">
        <f t="shared" si="315"/>
        <v>0</v>
      </c>
      <c r="AU404" s="74">
        <v>0</v>
      </c>
      <c r="AV404" s="74">
        <v>0</v>
      </c>
      <c r="AW404" s="74">
        <v>0</v>
      </c>
      <c r="AX404" s="75">
        <v>0</v>
      </c>
      <c r="AY404" s="74">
        <f t="shared" si="316"/>
        <v>0</v>
      </c>
      <c r="AZ404" s="74">
        <f t="shared" si="317"/>
        <v>0</v>
      </c>
      <c r="BA404" s="74">
        <f t="shared" si="318"/>
        <v>0</v>
      </c>
      <c r="BB404" s="74">
        <v>0</v>
      </c>
      <c r="BC404" s="74">
        <f t="shared" si="341"/>
        <v>0</v>
      </c>
      <c r="BD404" s="74">
        <f t="shared" si="342"/>
        <v>0</v>
      </c>
      <c r="BE404" s="74">
        <f t="shared" si="343"/>
        <v>0</v>
      </c>
      <c r="BF404" s="75">
        <v>1.87</v>
      </c>
      <c r="BG404" s="74">
        <f t="shared" si="329"/>
        <v>0</v>
      </c>
      <c r="BH404" s="74">
        <f t="shared" si="330"/>
        <v>1.0285000000000002</v>
      </c>
      <c r="BI404" s="74">
        <f t="shared" si="331"/>
        <v>0.84150000000000003</v>
      </c>
      <c r="BJ404" s="75">
        <v>0</v>
      </c>
      <c r="BK404" s="74">
        <f t="shared" si="319"/>
        <v>0</v>
      </c>
      <c r="BL404" s="74">
        <f t="shared" si="320"/>
        <v>0</v>
      </c>
      <c r="BM404" s="74">
        <f t="shared" si="321"/>
        <v>0</v>
      </c>
      <c r="BN404" s="74">
        <f t="shared" si="332"/>
        <v>0</v>
      </c>
      <c r="BO404" s="74">
        <f t="shared" si="333"/>
        <v>66.978499999999997</v>
      </c>
      <c r="BP404" s="74">
        <f t="shared" si="334"/>
        <v>10.531500000000001</v>
      </c>
      <c r="BQ404" s="74">
        <f t="shared" si="335"/>
        <v>77.509999999999991</v>
      </c>
      <c r="BS404" s="74">
        <f t="shared" si="336"/>
        <v>77.510000000000005</v>
      </c>
      <c r="BT404" s="74">
        <f t="shared" si="337"/>
        <v>0</v>
      </c>
      <c r="BU404" s="74"/>
      <c r="BV404" s="77">
        <f t="shared" si="338"/>
        <v>0</v>
      </c>
      <c r="BW404" s="77">
        <f t="shared" si="339"/>
        <v>0.86412720939233656</v>
      </c>
      <c r="BX404" s="77">
        <f t="shared" si="340"/>
        <v>0.13587279060766355</v>
      </c>
      <c r="BY404" s="78"/>
      <c r="BZ404" s="78"/>
      <c r="CA404" s="78"/>
      <c r="CB404" s="78"/>
      <c r="CC404" s="78"/>
      <c r="CD404" s="78"/>
      <c r="CE404" s="78"/>
      <c r="CF404" s="78"/>
      <c r="CG404" s="78"/>
      <c r="CH404" s="78"/>
      <c r="CI404" s="78"/>
      <c r="CJ404" s="78"/>
      <c r="CK404" s="78"/>
      <c r="CL404" s="78"/>
    </row>
    <row r="405" spans="1:90" x14ac:dyDescent="0.25">
      <c r="A405" s="87"/>
      <c r="B405" s="119">
        <v>402</v>
      </c>
      <c r="C405" s="88" t="s">
        <v>388</v>
      </c>
      <c r="D405" s="88" t="s">
        <v>338</v>
      </c>
      <c r="E405" s="73">
        <v>0</v>
      </c>
      <c r="F405" s="73">
        <v>0</v>
      </c>
      <c r="G405" s="73">
        <v>0</v>
      </c>
      <c r="H405" s="74">
        <v>0</v>
      </c>
      <c r="I405" s="74">
        <v>0</v>
      </c>
      <c r="J405" s="74">
        <v>0</v>
      </c>
      <c r="K405" s="75">
        <v>0</v>
      </c>
      <c r="L405" s="74">
        <f t="shared" si="322"/>
        <v>0</v>
      </c>
      <c r="M405" s="74">
        <f t="shared" si="323"/>
        <v>0</v>
      </c>
      <c r="N405" s="74">
        <v>0</v>
      </c>
      <c r="O405" s="74">
        <v>0</v>
      </c>
      <c r="P405" s="74">
        <v>12</v>
      </c>
      <c r="Q405" s="74">
        <v>0</v>
      </c>
      <c r="R405" s="74">
        <v>0</v>
      </c>
      <c r="S405" s="74">
        <v>14</v>
      </c>
      <c r="T405" s="74">
        <v>0</v>
      </c>
      <c r="U405" s="74">
        <v>0</v>
      </c>
      <c r="V405" s="74">
        <v>0</v>
      </c>
      <c r="W405" s="74">
        <v>0</v>
      </c>
      <c r="X405" s="74">
        <v>0</v>
      </c>
      <c r="Y405" s="74">
        <v>0</v>
      </c>
      <c r="Z405" s="74">
        <v>0</v>
      </c>
      <c r="AA405" s="74">
        <v>0</v>
      </c>
      <c r="AB405" s="74">
        <v>0</v>
      </c>
      <c r="AC405" s="74">
        <v>0</v>
      </c>
      <c r="AD405" s="74">
        <v>0</v>
      </c>
      <c r="AE405" s="75">
        <v>0</v>
      </c>
      <c r="AF405" s="74">
        <f t="shared" si="309"/>
        <v>0</v>
      </c>
      <c r="AG405" s="74">
        <f t="shared" si="324"/>
        <v>0</v>
      </c>
      <c r="AH405" s="74">
        <f t="shared" si="325"/>
        <v>0</v>
      </c>
      <c r="AI405" s="75">
        <v>0</v>
      </c>
      <c r="AJ405" s="74">
        <f t="shared" si="326"/>
        <v>0</v>
      </c>
      <c r="AK405" s="74">
        <f t="shared" si="327"/>
        <v>0</v>
      </c>
      <c r="AL405" s="74">
        <f t="shared" si="328"/>
        <v>0</v>
      </c>
      <c r="AM405" s="75">
        <v>0</v>
      </c>
      <c r="AN405" s="74">
        <f t="shared" si="310"/>
        <v>0</v>
      </c>
      <c r="AO405" s="74">
        <f t="shared" si="311"/>
        <v>0</v>
      </c>
      <c r="AP405" s="74">
        <f t="shared" si="312"/>
        <v>0</v>
      </c>
      <c r="AQ405" s="75">
        <v>0</v>
      </c>
      <c r="AR405" s="74">
        <f t="shared" si="313"/>
        <v>0</v>
      </c>
      <c r="AS405" s="74">
        <f t="shared" si="314"/>
        <v>0</v>
      </c>
      <c r="AT405" s="74">
        <f t="shared" si="315"/>
        <v>0</v>
      </c>
      <c r="AU405" s="74">
        <v>0</v>
      </c>
      <c r="AV405" s="74">
        <v>0</v>
      </c>
      <c r="AW405" s="74">
        <v>0</v>
      </c>
      <c r="AX405" s="75">
        <v>0</v>
      </c>
      <c r="AY405" s="74">
        <f t="shared" si="316"/>
        <v>0</v>
      </c>
      <c r="AZ405" s="74">
        <f t="shared" si="317"/>
        <v>0</v>
      </c>
      <c r="BA405" s="74">
        <f t="shared" si="318"/>
        <v>0</v>
      </c>
      <c r="BB405" s="74">
        <v>0</v>
      </c>
      <c r="BC405" s="74">
        <f t="shared" si="341"/>
        <v>0</v>
      </c>
      <c r="BD405" s="74">
        <f t="shared" si="342"/>
        <v>0</v>
      </c>
      <c r="BE405" s="74">
        <f t="shared" si="343"/>
        <v>0</v>
      </c>
      <c r="BF405" s="75">
        <v>0.25</v>
      </c>
      <c r="BG405" s="74">
        <f t="shared" si="329"/>
        <v>0</v>
      </c>
      <c r="BH405" s="74">
        <f t="shared" si="330"/>
        <v>0.13750000000000001</v>
      </c>
      <c r="BI405" s="74">
        <f t="shared" si="331"/>
        <v>0.1125</v>
      </c>
      <c r="BJ405" s="75">
        <v>0</v>
      </c>
      <c r="BK405" s="74">
        <f t="shared" si="319"/>
        <v>0</v>
      </c>
      <c r="BL405" s="74">
        <f t="shared" si="320"/>
        <v>0</v>
      </c>
      <c r="BM405" s="74">
        <f t="shared" si="321"/>
        <v>0</v>
      </c>
      <c r="BN405" s="74">
        <f t="shared" si="332"/>
        <v>0</v>
      </c>
      <c r="BO405" s="74">
        <f t="shared" si="333"/>
        <v>26.137499999999999</v>
      </c>
      <c r="BP405" s="74">
        <f t="shared" si="334"/>
        <v>0.1125</v>
      </c>
      <c r="BQ405" s="74">
        <f t="shared" si="335"/>
        <v>26.25</v>
      </c>
      <c r="BS405" s="74">
        <f t="shared" si="336"/>
        <v>26.25</v>
      </c>
      <c r="BT405" s="74">
        <f t="shared" si="337"/>
        <v>0</v>
      </c>
      <c r="BU405" s="74"/>
      <c r="BV405" s="77">
        <f t="shared" si="338"/>
        <v>0</v>
      </c>
      <c r="BW405" s="77">
        <f t="shared" si="339"/>
        <v>0.99571428571428566</v>
      </c>
      <c r="BX405" s="77">
        <f t="shared" si="340"/>
        <v>4.2857142857142859E-3</v>
      </c>
      <c r="BY405" s="78"/>
      <c r="BZ405" s="78"/>
      <c r="CA405" s="78"/>
      <c r="CB405" s="78"/>
      <c r="CC405" s="78"/>
      <c r="CD405" s="78"/>
      <c r="CE405" s="78"/>
      <c r="CF405" s="78"/>
      <c r="CG405" s="78"/>
      <c r="CH405" s="78"/>
      <c r="CI405" s="78"/>
      <c r="CJ405" s="78"/>
      <c r="CK405" s="78"/>
      <c r="CL405" s="78"/>
    </row>
    <row r="406" spans="1:90" x14ac:dyDescent="0.25">
      <c r="A406" s="87"/>
      <c r="B406" s="119">
        <v>403</v>
      </c>
      <c r="C406" s="88" t="s">
        <v>339</v>
      </c>
      <c r="D406" s="88" t="s">
        <v>305</v>
      </c>
      <c r="E406" s="73">
        <v>0</v>
      </c>
      <c r="F406" s="73">
        <v>0.5</v>
      </c>
      <c r="G406" s="73">
        <v>0</v>
      </c>
      <c r="H406" s="74">
        <v>0</v>
      </c>
      <c r="I406" s="74">
        <v>0</v>
      </c>
      <c r="J406" s="74">
        <v>0</v>
      </c>
      <c r="K406" s="75">
        <v>0</v>
      </c>
      <c r="L406" s="74">
        <f t="shared" si="322"/>
        <v>0</v>
      </c>
      <c r="M406" s="74">
        <f t="shared" si="323"/>
        <v>0</v>
      </c>
      <c r="N406" s="74">
        <v>0</v>
      </c>
      <c r="O406" s="74">
        <v>0</v>
      </c>
      <c r="P406" s="74">
        <v>3</v>
      </c>
      <c r="Q406" s="74">
        <v>0.9</v>
      </c>
      <c r="R406" s="74">
        <v>4.3</v>
      </c>
      <c r="S406" s="74">
        <v>27</v>
      </c>
      <c r="T406" s="74">
        <v>0</v>
      </c>
      <c r="U406" s="74">
        <v>0</v>
      </c>
      <c r="V406" s="74">
        <v>0</v>
      </c>
      <c r="W406" s="74">
        <v>0</v>
      </c>
      <c r="X406" s="74">
        <v>0</v>
      </c>
      <c r="Y406" s="74">
        <v>0</v>
      </c>
      <c r="Z406" s="74">
        <v>0</v>
      </c>
      <c r="AA406" s="74">
        <v>0</v>
      </c>
      <c r="AB406" s="74">
        <v>2.4</v>
      </c>
      <c r="AC406" s="74">
        <v>0</v>
      </c>
      <c r="AD406" s="74">
        <v>0</v>
      </c>
      <c r="AE406" s="75">
        <v>1.7</v>
      </c>
      <c r="AF406" s="74">
        <f t="shared" si="309"/>
        <v>0</v>
      </c>
      <c r="AG406" s="74">
        <f t="shared" si="324"/>
        <v>0</v>
      </c>
      <c r="AH406" s="74">
        <f t="shared" si="325"/>
        <v>1.7</v>
      </c>
      <c r="AI406" s="75">
        <v>0</v>
      </c>
      <c r="AJ406" s="74">
        <f t="shared" si="326"/>
        <v>0</v>
      </c>
      <c r="AK406" s="74">
        <f t="shared" si="327"/>
        <v>0</v>
      </c>
      <c r="AL406" s="74">
        <f t="shared" si="328"/>
        <v>0</v>
      </c>
      <c r="AM406" s="75">
        <v>0</v>
      </c>
      <c r="AN406" s="74">
        <f t="shared" si="310"/>
        <v>0</v>
      </c>
      <c r="AO406" s="74">
        <f t="shared" si="311"/>
        <v>0</v>
      </c>
      <c r="AP406" s="74">
        <f t="shared" si="312"/>
        <v>0</v>
      </c>
      <c r="AQ406" s="75">
        <v>0</v>
      </c>
      <c r="AR406" s="74">
        <f t="shared" si="313"/>
        <v>0</v>
      </c>
      <c r="AS406" s="74">
        <f t="shared" si="314"/>
        <v>0</v>
      </c>
      <c r="AT406" s="74">
        <f t="shared" si="315"/>
        <v>0</v>
      </c>
      <c r="AU406" s="74">
        <v>0</v>
      </c>
      <c r="AV406" s="74">
        <v>2.3529411764705882E-2</v>
      </c>
      <c r="AW406" s="74">
        <v>0</v>
      </c>
      <c r="AX406" s="75">
        <v>0</v>
      </c>
      <c r="AY406" s="74">
        <f t="shared" si="316"/>
        <v>0</v>
      </c>
      <c r="AZ406" s="74">
        <f t="shared" si="317"/>
        <v>0</v>
      </c>
      <c r="BA406" s="74">
        <f t="shared" si="318"/>
        <v>0</v>
      </c>
      <c r="BB406" s="74">
        <v>0</v>
      </c>
      <c r="BC406" s="74">
        <f t="shared" si="341"/>
        <v>0</v>
      </c>
      <c r="BD406" s="74">
        <f t="shared" si="342"/>
        <v>0</v>
      </c>
      <c r="BE406" s="74">
        <f t="shared" si="343"/>
        <v>0</v>
      </c>
      <c r="BF406" s="75">
        <v>0.99</v>
      </c>
      <c r="BG406" s="74">
        <f t="shared" si="329"/>
        <v>0</v>
      </c>
      <c r="BH406" s="74">
        <f t="shared" si="330"/>
        <v>0.54449999999999998</v>
      </c>
      <c r="BI406" s="74">
        <f t="shared" si="331"/>
        <v>0.44550000000000001</v>
      </c>
      <c r="BJ406" s="75">
        <v>0</v>
      </c>
      <c r="BK406" s="74">
        <f t="shared" si="319"/>
        <v>0</v>
      </c>
      <c r="BL406" s="74">
        <f t="shared" si="320"/>
        <v>0</v>
      </c>
      <c r="BM406" s="74">
        <f t="shared" si="321"/>
        <v>0</v>
      </c>
      <c r="BN406" s="74">
        <f t="shared" si="332"/>
        <v>0</v>
      </c>
      <c r="BO406" s="74">
        <f t="shared" si="333"/>
        <v>38.144500000000001</v>
      </c>
      <c r="BP406" s="74">
        <f t="shared" si="334"/>
        <v>2.669029411764706</v>
      </c>
      <c r="BQ406" s="74">
        <f t="shared" si="335"/>
        <v>40.813529411764705</v>
      </c>
      <c r="BS406" s="74">
        <f t="shared" si="336"/>
        <v>40.813529411764712</v>
      </c>
      <c r="BT406" s="74">
        <f t="shared" si="337"/>
        <v>0</v>
      </c>
      <c r="BU406" s="74"/>
      <c r="BV406" s="77">
        <f t="shared" si="338"/>
        <v>0</v>
      </c>
      <c r="BW406" s="77">
        <f t="shared" si="339"/>
        <v>0.93460429788276667</v>
      </c>
      <c r="BX406" s="77">
        <f t="shared" si="340"/>
        <v>6.5395702117233334E-2</v>
      </c>
      <c r="BY406" s="78"/>
      <c r="BZ406" s="78"/>
      <c r="CA406" s="78"/>
      <c r="CB406" s="78"/>
      <c r="CC406" s="78"/>
      <c r="CD406" s="78"/>
      <c r="CE406" s="78"/>
      <c r="CF406" s="78"/>
      <c r="CG406" s="78"/>
      <c r="CH406" s="78"/>
      <c r="CI406" s="78"/>
      <c r="CJ406" s="78"/>
      <c r="CK406" s="78"/>
      <c r="CL406" s="78"/>
    </row>
    <row r="407" spans="1:90" x14ac:dyDescent="0.25">
      <c r="A407" s="87"/>
      <c r="B407" s="119">
        <v>404</v>
      </c>
      <c r="C407" s="88" t="s">
        <v>462</v>
      </c>
      <c r="D407" s="88" t="s">
        <v>709</v>
      </c>
      <c r="E407" s="73">
        <v>0</v>
      </c>
      <c r="F407" s="73">
        <v>0</v>
      </c>
      <c r="G407" s="73">
        <v>0</v>
      </c>
      <c r="H407" s="74">
        <v>0</v>
      </c>
      <c r="I407" s="74">
        <v>9.5</v>
      </c>
      <c r="J407" s="74">
        <v>0</v>
      </c>
      <c r="K407" s="75">
        <v>0</v>
      </c>
      <c r="L407" s="74">
        <f t="shared" si="322"/>
        <v>0</v>
      </c>
      <c r="M407" s="74">
        <f t="shared" si="323"/>
        <v>0</v>
      </c>
      <c r="N407" s="74">
        <v>0</v>
      </c>
      <c r="O407" s="74">
        <v>0</v>
      </c>
      <c r="P407" s="74">
        <v>0</v>
      </c>
      <c r="Q407" s="74">
        <v>0</v>
      </c>
      <c r="R407" s="74">
        <v>0</v>
      </c>
      <c r="S407" s="74">
        <v>2.6</v>
      </c>
      <c r="T407" s="74">
        <v>0</v>
      </c>
      <c r="U407" s="74">
        <v>0</v>
      </c>
      <c r="V407" s="74">
        <v>4.3</v>
      </c>
      <c r="W407" s="74">
        <v>0</v>
      </c>
      <c r="X407" s="74">
        <v>0</v>
      </c>
      <c r="Y407" s="74">
        <v>0</v>
      </c>
      <c r="Z407" s="74">
        <v>0</v>
      </c>
      <c r="AA407" s="74">
        <v>0</v>
      </c>
      <c r="AB407" s="74">
        <v>0</v>
      </c>
      <c r="AC407" s="74">
        <v>0</v>
      </c>
      <c r="AD407" s="74">
        <v>0</v>
      </c>
      <c r="AE407" s="75">
        <v>0</v>
      </c>
      <c r="AF407" s="74">
        <f t="shared" si="309"/>
        <v>0</v>
      </c>
      <c r="AG407" s="74">
        <f t="shared" si="324"/>
        <v>0</v>
      </c>
      <c r="AH407" s="74">
        <f t="shared" si="325"/>
        <v>0</v>
      </c>
      <c r="AI407" s="75">
        <v>0</v>
      </c>
      <c r="AJ407" s="74">
        <f t="shared" si="326"/>
        <v>0</v>
      </c>
      <c r="AK407" s="74">
        <f t="shared" si="327"/>
        <v>0</v>
      </c>
      <c r="AL407" s="74">
        <f t="shared" si="328"/>
        <v>0</v>
      </c>
      <c r="AM407" s="75">
        <v>0</v>
      </c>
      <c r="AN407" s="74">
        <f t="shared" si="310"/>
        <v>0</v>
      </c>
      <c r="AO407" s="74">
        <f t="shared" si="311"/>
        <v>0</v>
      </c>
      <c r="AP407" s="74">
        <f t="shared" si="312"/>
        <v>0</v>
      </c>
      <c r="AQ407" s="75">
        <v>151</v>
      </c>
      <c r="AR407" s="74">
        <f t="shared" si="313"/>
        <v>75.5</v>
      </c>
      <c r="AS407" s="74">
        <f t="shared" si="314"/>
        <v>37.75</v>
      </c>
      <c r="AT407" s="74">
        <f t="shared" si="315"/>
        <v>37.75</v>
      </c>
      <c r="AU407" s="74">
        <v>0</v>
      </c>
      <c r="AV407" s="74">
        <v>0</v>
      </c>
      <c r="AW407" s="74">
        <v>10.631578947368421</v>
      </c>
      <c r="AX407" s="75">
        <v>0</v>
      </c>
      <c r="AY407" s="74">
        <f t="shared" si="316"/>
        <v>0</v>
      </c>
      <c r="AZ407" s="74">
        <f t="shared" si="317"/>
        <v>0</v>
      </c>
      <c r="BA407" s="74">
        <f t="shared" si="318"/>
        <v>0</v>
      </c>
      <c r="BB407" s="74">
        <v>0</v>
      </c>
      <c r="BC407" s="74">
        <f t="shared" si="341"/>
        <v>0</v>
      </c>
      <c r="BD407" s="74">
        <f t="shared" si="342"/>
        <v>0</v>
      </c>
      <c r="BE407" s="74">
        <f t="shared" si="343"/>
        <v>0</v>
      </c>
      <c r="BF407" s="75">
        <v>1.2</v>
      </c>
      <c r="BG407" s="74">
        <f t="shared" si="329"/>
        <v>0</v>
      </c>
      <c r="BH407" s="74">
        <f t="shared" si="330"/>
        <v>0.66</v>
      </c>
      <c r="BI407" s="74">
        <f t="shared" si="331"/>
        <v>0.54</v>
      </c>
      <c r="BJ407" s="75">
        <v>0</v>
      </c>
      <c r="BK407" s="74">
        <f t="shared" si="319"/>
        <v>0</v>
      </c>
      <c r="BL407" s="74">
        <f t="shared" si="320"/>
        <v>0</v>
      </c>
      <c r="BM407" s="74">
        <f t="shared" si="321"/>
        <v>0</v>
      </c>
      <c r="BN407" s="74">
        <f t="shared" si="332"/>
        <v>75.5</v>
      </c>
      <c r="BO407" s="74">
        <f t="shared" si="333"/>
        <v>55.941578947368413</v>
      </c>
      <c r="BP407" s="74">
        <f t="shared" si="334"/>
        <v>47.79</v>
      </c>
      <c r="BQ407" s="74">
        <f t="shared" si="335"/>
        <v>179.2315789473684</v>
      </c>
      <c r="BS407" s="74">
        <f t="shared" si="336"/>
        <v>179.2315789473684</v>
      </c>
      <c r="BT407" s="74">
        <f t="shared" si="337"/>
        <v>0</v>
      </c>
      <c r="BU407" s="74"/>
      <c r="BV407" s="77">
        <f t="shared" si="338"/>
        <v>0.42124273213132091</v>
      </c>
      <c r="BW407" s="77">
        <f t="shared" si="339"/>
        <v>0.3121189874904563</v>
      </c>
      <c r="BX407" s="77">
        <f t="shared" si="340"/>
        <v>0.26663828037822285</v>
      </c>
      <c r="BY407" s="78"/>
      <c r="BZ407" s="78"/>
      <c r="CA407" s="78"/>
      <c r="CB407" s="78"/>
      <c r="CC407" s="78"/>
      <c r="CD407" s="78"/>
      <c r="CE407" s="78"/>
      <c r="CF407" s="78"/>
      <c r="CG407" s="78"/>
      <c r="CH407" s="78"/>
      <c r="CI407" s="78"/>
      <c r="CJ407" s="78"/>
      <c r="CK407" s="78"/>
      <c r="CL407" s="78"/>
    </row>
    <row r="408" spans="1:90" x14ac:dyDescent="0.25">
      <c r="A408" s="87"/>
      <c r="B408" s="119">
        <v>405</v>
      </c>
      <c r="C408" s="88" t="s">
        <v>590</v>
      </c>
      <c r="D408" s="88" t="s">
        <v>680</v>
      </c>
      <c r="E408" s="73">
        <v>0</v>
      </c>
      <c r="F408" s="73">
        <v>0</v>
      </c>
      <c r="G408" s="73">
        <v>0</v>
      </c>
      <c r="H408" s="74">
        <v>0</v>
      </c>
      <c r="I408" s="74">
        <v>0</v>
      </c>
      <c r="J408" s="74">
        <v>0</v>
      </c>
      <c r="K408" s="75">
        <v>0</v>
      </c>
      <c r="L408" s="74">
        <f t="shared" si="322"/>
        <v>0</v>
      </c>
      <c r="M408" s="74">
        <f t="shared" si="323"/>
        <v>0</v>
      </c>
      <c r="N408" s="74">
        <v>0</v>
      </c>
      <c r="O408" s="74">
        <v>0</v>
      </c>
      <c r="P408" s="74">
        <v>0</v>
      </c>
      <c r="Q408" s="74">
        <v>0</v>
      </c>
      <c r="R408" s="74">
        <v>0</v>
      </c>
      <c r="S408" s="74">
        <v>0</v>
      </c>
      <c r="T408" s="74">
        <v>0</v>
      </c>
      <c r="U408" s="74">
        <v>0</v>
      </c>
      <c r="V408" s="74">
        <v>0</v>
      </c>
      <c r="W408" s="74">
        <v>0.9</v>
      </c>
      <c r="X408" s="74">
        <v>0</v>
      </c>
      <c r="Y408" s="74">
        <v>0</v>
      </c>
      <c r="Z408" s="74">
        <v>0</v>
      </c>
      <c r="AA408" s="74">
        <v>0</v>
      </c>
      <c r="AB408" s="74">
        <v>0</v>
      </c>
      <c r="AC408" s="74">
        <v>0</v>
      </c>
      <c r="AD408" s="74">
        <v>0</v>
      </c>
      <c r="AE408" s="75">
        <v>0</v>
      </c>
      <c r="AF408" s="74">
        <f t="shared" si="309"/>
        <v>0</v>
      </c>
      <c r="AG408" s="74">
        <f t="shared" si="324"/>
        <v>0</v>
      </c>
      <c r="AH408" s="74">
        <f t="shared" si="325"/>
        <v>0</v>
      </c>
      <c r="AI408" s="75">
        <v>0</v>
      </c>
      <c r="AJ408" s="74">
        <f t="shared" si="326"/>
        <v>0</v>
      </c>
      <c r="AK408" s="74">
        <f t="shared" si="327"/>
        <v>0</v>
      </c>
      <c r="AL408" s="74">
        <f t="shared" si="328"/>
        <v>0</v>
      </c>
      <c r="AM408" s="75">
        <v>0</v>
      </c>
      <c r="AN408" s="74">
        <f t="shared" si="310"/>
        <v>0</v>
      </c>
      <c r="AO408" s="74">
        <f t="shared" si="311"/>
        <v>0</v>
      </c>
      <c r="AP408" s="74">
        <f t="shared" si="312"/>
        <v>0</v>
      </c>
      <c r="AQ408" s="75">
        <v>0</v>
      </c>
      <c r="AR408" s="74">
        <f t="shared" si="313"/>
        <v>0</v>
      </c>
      <c r="AS408" s="74">
        <f t="shared" si="314"/>
        <v>0</v>
      </c>
      <c r="AT408" s="74">
        <f t="shared" si="315"/>
        <v>0</v>
      </c>
      <c r="AU408" s="74">
        <v>0</v>
      </c>
      <c r="AV408" s="74">
        <v>0</v>
      </c>
      <c r="AW408" s="74">
        <v>0</v>
      </c>
      <c r="AX408" s="75">
        <v>0</v>
      </c>
      <c r="AY408" s="74">
        <f t="shared" si="316"/>
        <v>0</v>
      </c>
      <c r="AZ408" s="74">
        <f t="shared" si="317"/>
        <v>0</v>
      </c>
      <c r="BA408" s="74">
        <f t="shared" si="318"/>
        <v>0</v>
      </c>
      <c r="BB408" s="74">
        <v>0</v>
      </c>
      <c r="BC408" s="74">
        <f t="shared" si="341"/>
        <v>0</v>
      </c>
      <c r="BD408" s="74">
        <f t="shared" si="342"/>
        <v>0</v>
      </c>
      <c r="BE408" s="74">
        <f t="shared" si="343"/>
        <v>0</v>
      </c>
      <c r="BF408" s="75">
        <v>0.1</v>
      </c>
      <c r="BG408" s="74">
        <f t="shared" si="329"/>
        <v>0</v>
      </c>
      <c r="BH408" s="74">
        <f t="shared" si="330"/>
        <v>5.5000000000000007E-2</v>
      </c>
      <c r="BI408" s="74">
        <f t="shared" si="331"/>
        <v>4.5000000000000005E-2</v>
      </c>
      <c r="BJ408" s="75">
        <v>0</v>
      </c>
      <c r="BK408" s="74">
        <f t="shared" si="319"/>
        <v>0</v>
      </c>
      <c r="BL408" s="74">
        <f t="shared" si="320"/>
        <v>0</v>
      </c>
      <c r="BM408" s="74">
        <f t="shared" si="321"/>
        <v>0</v>
      </c>
      <c r="BN408" s="74">
        <f t="shared" si="332"/>
        <v>0</v>
      </c>
      <c r="BO408" s="74">
        <f t="shared" si="333"/>
        <v>0.95500000000000007</v>
      </c>
      <c r="BP408" s="74">
        <f t="shared" si="334"/>
        <v>4.5000000000000005E-2</v>
      </c>
      <c r="BQ408" s="74">
        <f t="shared" si="335"/>
        <v>1</v>
      </c>
      <c r="BS408" s="74">
        <f t="shared" si="336"/>
        <v>1</v>
      </c>
      <c r="BT408" s="74">
        <f t="shared" si="337"/>
        <v>0</v>
      </c>
      <c r="BU408" s="74"/>
      <c r="BV408" s="77">
        <f t="shared" si="338"/>
        <v>0</v>
      </c>
      <c r="BW408" s="77">
        <f t="shared" si="339"/>
        <v>0.95500000000000007</v>
      </c>
      <c r="BX408" s="77">
        <f t="shared" si="340"/>
        <v>4.5000000000000005E-2</v>
      </c>
      <c r="BY408" s="78"/>
      <c r="BZ408" s="78"/>
      <c r="CA408" s="78"/>
      <c r="CB408" s="78"/>
      <c r="CC408" s="78"/>
      <c r="CD408" s="78"/>
      <c r="CE408" s="78"/>
      <c r="CF408" s="78"/>
      <c r="CG408" s="78"/>
      <c r="CH408" s="78"/>
      <c r="CI408" s="78"/>
      <c r="CJ408" s="78"/>
      <c r="CK408" s="78"/>
      <c r="CL408" s="78"/>
    </row>
    <row r="409" spans="1:90" x14ac:dyDescent="0.25">
      <c r="A409" s="87"/>
      <c r="B409" s="119">
        <v>406</v>
      </c>
      <c r="C409" s="88" t="s">
        <v>589</v>
      </c>
      <c r="D409" s="88" t="s">
        <v>340</v>
      </c>
      <c r="E409" s="73">
        <v>0</v>
      </c>
      <c r="F409" s="73">
        <v>2.1</v>
      </c>
      <c r="G409" s="73">
        <v>0</v>
      </c>
      <c r="H409" s="74">
        <v>0</v>
      </c>
      <c r="I409" s="74">
        <v>0</v>
      </c>
      <c r="J409" s="74">
        <v>0</v>
      </c>
      <c r="K409" s="75">
        <v>0</v>
      </c>
      <c r="L409" s="74">
        <f t="shared" si="322"/>
        <v>0</v>
      </c>
      <c r="M409" s="74">
        <f t="shared" si="323"/>
        <v>0</v>
      </c>
      <c r="N409" s="74">
        <v>0</v>
      </c>
      <c r="O409" s="74">
        <v>0</v>
      </c>
      <c r="P409" s="74">
        <v>0</v>
      </c>
      <c r="Q409" s="74">
        <v>0</v>
      </c>
      <c r="R409" s="74">
        <v>0</v>
      </c>
      <c r="S409" s="74">
        <v>26</v>
      </c>
      <c r="T409" s="74">
        <v>0</v>
      </c>
      <c r="U409" s="74">
        <v>0</v>
      </c>
      <c r="V409" s="74">
        <v>0</v>
      </c>
      <c r="W409" s="74">
        <v>0</v>
      </c>
      <c r="X409" s="74">
        <v>0</v>
      </c>
      <c r="Y409" s="74">
        <v>0</v>
      </c>
      <c r="Z409" s="74">
        <v>0</v>
      </c>
      <c r="AA409" s="74">
        <v>0</v>
      </c>
      <c r="AB409" s="74">
        <v>0</v>
      </c>
      <c r="AC409" s="74">
        <v>0</v>
      </c>
      <c r="AD409" s="74">
        <v>0</v>
      </c>
      <c r="AE409" s="75">
        <v>0</v>
      </c>
      <c r="AF409" s="74">
        <f t="shared" si="309"/>
        <v>0</v>
      </c>
      <c r="AG409" s="74">
        <f t="shared" si="324"/>
        <v>0</v>
      </c>
      <c r="AH409" s="74">
        <f t="shared" si="325"/>
        <v>0</v>
      </c>
      <c r="AI409" s="75">
        <v>0</v>
      </c>
      <c r="AJ409" s="74">
        <f t="shared" si="326"/>
        <v>0</v>
      </c>
      <c r="AK409" s="74">
        <f t="shared" si="327"/>
        <v>0</v>
      </c>
      <c r="AL409" s="74">
        <f t="shared" si="328"/>
        <v>0</v>
      </c>
      <c r="AM409" s="75">
        <v>0</v>
      </c>
      <c r="AN409" s="74">
        <f t="shared" si="310"/>
        <v>0</v>
      </c>
      <c r="AO409" s="74">
        <f t="shared" si="311"/>
        <v>0</v>
      </c>
      <c r="AP409" s="74">
        <f t="shared" si="312"/>
        <v>0</v>
      </c>
      <c r="AQ409" s="75">
        <v>0</v>
      </c>
      <c r="AR409" s="74">
        <f t="shared" si="313"/>
        <v>0</v>
      </c>
      <c r="AS409" s="74">
        <f t="shared" si="314"/>
        <v>0</v>
      </c>
      <c r="AT409" s="74">
        <f t="shared" si="315"/>
        <v>0</v>
      </c>
      <c r="AU409" s="74">
        <v>0</v>
      </c>
      <c r="AV409" s="74">
        <v>0</v>
      </c>
      <c r="AW409" s="74">
        <v>0</v>
      </c>
      <c r="AX409" s="75">
        <v>0</v>
      </c>
      <c r="AY409" s="74">
        <f t="shared" si="316"/>
        <v>0</v>
      </c>
      <c r="AZ409" s="74">
        <f t="shared" si="317"/>
        <v>0</v>
      </c>
      <c r="BA409" s="74">
        <f t="shared" si="318"/>
        <v>0</v>
      </c>
      <c r="BB409" s="74">
        <v>0</v>
      </c>
      <c r="BC409" s="74">
        <f t="shared" si="341"/>
        <v>0</v>
      </c>
      <c r="BD409" s="74">
        <f t="shared" si="342"/>
        <v>0</v>
      </c>
      <c r="BE409" s="74">
        <f t="shared" si="343"/>
        <v>0</v>
      </c>
      <c r="BF409" s="75">
        <v>0.71</v>
      </c>
      <c r="BG409" s="74">
        <f t="shared" si="329"/>
        <v>0</v>
      </c>
      <c r="BH409" s="74">
        <f t="shared" si="330"/>
        <v>0.39050000000000001</v>
      </c>
      <c r="BI409" s="74">
        <f t="shared" si="331"/>
        <v>0.31950000000000001</v>
      </c>
      <c r="BJ409" s="75">
        <v>0</v>
      </c>
      <c r="BK409" s="74">
        <f t="shared" si="319"/>
        <v>0</v>
      </c>
      <c r="BL409" s="74">
        <f t="shared" si="320"/>
        <v>0</v>
      </c>
      <c r="BM409" s="74">
        <f t="shared" si="321"/>
        <v>0</v>
      </c>
      <c r="BN409" s="74">
        <f t="shared" si="332"/>
        <v>0</v>
      </c>
      <c r="BO409" s="74">
        <f t="shared" si="333"/>
        <v>26.390499999999999</v>
      </c>
      <c r="BP409" s="74">
        <f t="shared" si="334"/>
        <v>2.4195000000000002</v>
      </c>
      <c r="BQ409" s="74">
        <f t="shared" si="335"/>
        <v>28.81</v>
      </c>
      <c r="BS409" s="74">
        <f t="shared" si="336"/>
        <v>28.810000000000002</v>
      </c>
      <c r="BT409" s="74">
        <f t="shared" si="337"/>
        <v>0</v>
      </c>
      <c r="BU409" s="74"/>
      <c r="BV409" s="77">
        <f t="shared" si="338"/>
        <v>0</v>
      </c>
      <c r="BW409" s="77">
        <f t="shared" si="339"/>
        <v>0.91601874349184309</v>
      </c>
      <c r="BX409" s="77">
        <f t="shared" si="340"/>
        <v>8.3981256508156896E-2</v>
      </c>
      <c r="BY409" s="78"/>
      <c r="BZ409" s="78"/>
      <c r="CA409" s="78"/>
      <c r="CB409" s="78"/>
      <c r="CC409" s="78"/>
      <c r="CD409" s="78"/>
      <c r="CE409" s="78"/>
      <c r="CF409" s="78"/>
      <c r="CG409" s="78"/>
      <c r="CH409" s="78"/>
      <c r="CI409" s="78"/>
      <c r="CJ409" s="78"/>
      <c r="CK409" s="78"/>
      <c r="CL409" s="78"/>
    </row>
    <row r="410" spans="1:90" x14ac:dyDescent="0.25">
      <c r="A410" s="87"/>
      <c r="B410" s="119">
        <v>407</v>
      </c>
      <c r="C410" s="88" t="s">
        <v>462</v>
      </c>
      <c r="D410" s="88" t="s">
        <v>341</v>
      </c>
      <c r="E410" s="73">
        <v>0</v>
      </c>
      <c r="F410" s="73">
        <v>0.76</v>
      </c>
      <c r="G410" s="73">
        <v>0</v>
      </c>
      <c r="H410" s="74">
        <v>0</v>
      </c>
      <c r="I410" s="74">
        <v>0</v>
      </c>
      <c r="J410" s="74">
        <v>0</v>
      </c>
      <c r="K410" s="75">
        <v>0</v>
      </c>
      <c r="L410" s="74">
        <f t="shared" ref="L410:L441" si="344">0.55*K410</f>
        <v>0</v>
      </c>
      <c r="M410" s="74">
        <f t="shared" ref="M410:M441" si="345">0.45*K410</f>
        <v>0</v>
      </c>
      <c r="N410" s="74">
        <v>0</v>
      </c>
      <c r="O410" s="74">
        <v>0</v>
      </c>
      <c r="P410" s="74">
        <v>0</v>
      </c>
      <c r="Q410" s="74">
        <v>0</v>
      </c>
      <c r="R410" s="74">
        <v>0</v>
      </c>
      <c r="S410" s="74">
        <v>0</v>
      </c>
      <c r="T410" s="74">
        <v>0</v>
      </c>
      <c r="U410" s="74">
        <v>0</v>
      </c>
      <c r="V410" s="74">
        <v>0</v>
      </c>
      <c r="W410" s="74">
        <v>0</v>
      </c>
      <c r="X410" s="74">
        <v>4.2</v>
      </c>
      <c r="Y410" s="74">
        <v>0</v>
      </c>
      <c r="Z410" s="74">
        <v>0</v>
      </c>
      <c r="AA410" s="74">
        <v>0</v>
      </c>
      <c r="AB410" s="74">
        <v>0</v>
      </c>
      <c r="AC410" s="74">
        <v>0</v>
      </c>
      <c r="AD410" s="74">
        <v>0</v>
      </c>
      <c r="AE410" s="75">
        <v>0</v>
      </c>
      <c r="AF410" s="74">
        <f t="shared" si="309"/>
        <v>0</v>
      </c>
      <c r="AG410" s="74">
        <f t="shared" ref="AG410:AG443" si="346">0*AE410</f>
        <v>0</v>
      </c>
      <c r="AH410" s="74">
        <f t="shared" ref="AH410:AH443" si="347">1*AE410</f>
        <v>0</v>
      </c>
      <c r="AI410" s="75">
        <v>0</v>
      </c>
      <c r="AJ410" s="74">
        <f t="shared" si="326"/>
        <v>0</v>
      </c>
      <c r="AK410" s="74">
        <f t="shared" si="327"/>
        <v>0</v>
      </c>
      <c r="AL410" s="74">
        <f t="shared" si="328"/>
        <v>0</v>
      </c>
      <c r="AM410" s="75">
        <v>0</v>
      </c>
      <c r="AN410" s="74">
        <f t="shared" si="310"/>
        <v>0</v>
      </c>
      <c r="AO410" s="74">
        <f t="shared" si="311"/>
        <v>0</v>
      </c>
      <c r="AP410" s="74">
        <f t="shared" si="312"/>
        <v>0</v>
      </c>
      <c r="AQ410" s="75">
        <v>0</v>
      </c>
      <c r="AR410" s="74">
        <f t="shared" si="313"/>
        <v>0</v>
      </c>
      <c r="AS410" s="74">
        <f t="shared" si="314"/>
        <v>0</v>
      </c>
      <c r="AT410" s="74">
        <f t="shared" si="315"/>
        <v>0</v>
      </c>
      <c r="AU410" s="74">
        <v>0</v>
      </c>
      <c r="AV410" s="74">
        <v>0</v>
      </c>
      <c r="AW410" s="74">
        <v>0</v>
      </c>
      <c r="AX410" s="75">
        <v>0</v>
      </c>
      <c r="AY410" s="74">
        <f t="shared" si="316"/>
        <v>0</v>
      </c>
      <c r="AZ410" s="74">
        <f t="shared" si="317"/>
        <v>0</v>
      </c>
      <c r="BA410" s="74">
        <f t="shared" si="318"/>
        <v>0</v>
      </c>
      <c r="BB410" s="74">
        <v>0</v>
      </c>
      <c r="BC410" s="74">
        <f t="shared" si="341"/>
        <v>0</v>
      </c>
      <c r="BD410" s="74">
        <f t="shared" si="342"/>
        <v>0</v>
      </c>
      <c r="BE410" s="74">
        <f t="shared" si="343"/>
        <v>0</v>
      </c>
      <c r="BF410" s="75">
        <v>0.06</v>
      </c>
      <c r="BG410" s="74">
        <f t="shared" si="329"/>
        <v>0</v>
      </c>
      <c r="BH410" s="74">
        <f t="shared" si="330"/>
        <v>3.3000000000000002E-2</v>
      </c>
      <c r="BI410" s="74">
        <f t="shared" si="331"/>
        <v>2.7E-2</v>
      </c>
      <c r="BJ410" s="75">
        <v>0</v>
      </c>
      <c r="BK410" s="74">
        <f t="shared" si="319"/>
        <v>0</v>
      </c>
      <c r="BL410" s="74">
        <f t="shared" si="320"/>
        <v>0</v>
      </c>
      <c r="BM410" s="74">
        <f t="shared" si="321"/>
        <v>0</v>
      </c>
      <c r="BN410" s="74">
        <f t="shared" si="332"/>
        <v>0</v>
      </c>
      <c r="BO410" s="74">
        <f t="shared" si="333"/>
        <v>4.2330000000000005</v>
      </c>
      <c r="BP410" s="74">
        <f t="shared" si="334"/>
        <v>0.78700000000000003</v>
      </c>
      <c r="BQ410" s="74">
        <f t="shared" si="335"/>
        <v>5.0200000000000005</v>
      </c>
      <c r="BS410" s="74">
        <f t="shared" si="336"/>
        <v>5.0199999999999996</v>
      </c>
      <c r="BT410" s="74">
        <f t="shared" si="337"/>
        <v>0</v>
      </c>
      <c r="BU410" s="74"/>
      <c r="BV410" s="77">
        <f t="shared" si="338"/>
        <v>0</v>
      </c>
      <c r="BW410" s="77">
        <f t="shared" si="339"/>
        <v>0.84322709163346621</v>
      </c>
      <c r="BX410" s="77">
        <f t="shared" si="340"/>
        <v>0.15677290836653385</v>
      </c>
      <c r="BY410" s="78"/>
      <c r="BZ410" s="78"/>
      <c r="CA410" s="78"/>
      <c r="CB410" s="78"/>
      <c r="CC410" s="78"/>
      <c r="CD410" s="78"/>
      <c r="CE410" s="78"/>
      <c r="CF410" s="78"/>
      <c r="CG410" s="78"/>
      <c r="CH410" s="78"/>
      <c r="CI410" s="78"/>
      <c r="CJ410" s="78"/>
      <c r="CK410" s="78"/>
      <c r="CL410" s="78"/>
    </row>
    <row r="411" spans="1:90" x14ac:dyDescent="0.25">
      <c r="A411" s="108" t="s">
        <v>582</v>
      </c>
      <c r="B411" s="120">
        <v>408</v>
      </c>
      <c r="C411" s="81" t="s">
        <v>396</v>
      </c>
      <c r="D411" s="81" t="s">
        <v>246</v>
      </c>
      <c r="E411" s="82">
        <v>0</v>
      </c>
      <c r="F411" s="82">
        <v>0</v>
      </c>
      <c r="G411" s="82">
        <v>0</v>
      </c>
      <c r="H411" s="83">
        <v>0</v>
      </c>
      <c r="I411" s="83">
        <v>0</v>
      </c>
      <c r="J411" s="83">
        <v>0</v>
      </c>
      <c r="K411" s="84">
        <v>0</v>
      </c>
      <c r="L411" s="83">
        <f t="shared" si="344"/>
        <v>0</v>
      </c>
      <c r="M411" s="83">
        <f t="shared" si="345"/>
        <v>0</v>
      </c>
      <c r="N411" s="83">
        <v>0</v>
      </c>
      <c r="O411" s="83">
        <v>0</v>
      </c>
      <c r="P411" s="83">
        <v>0</v>
      </c>
      <c r="Q411" s="83">
        <v>0</v>
      </c>
      <c r="R411" s="83">
        <v>0</v>
      </c>
      <c r="S411" s="83">
        <v>0</v>
      </c>
      <c r="T411" s="83">
        <v>0</v>
      </c>
      <c r="U411" s="83">
        <v>0</v>
      </c>
      <c r="V411" s="83">
        <v>0</v>
      </c>
      <c r="W411" s="83">
        <v>0</v>
      </c>
      <c r="X411" s="83">
        <v>0</v>
      </c>
      <c r="Y411" s="83">
        <v>0</v>
      </c>
      <c r="Z411" s="83">
        <v>0</v>
      </c>
      <c r="AA411" s="83">
        <v>0</v>
      </c>
      <c r="AB411" s="83">
        <v>0</v>
      </c>
      <c r="AC411" s="83">
        <v>0</v>
      </c>
      <c r="AD411" s="83">
        <v>0</v>
      </c>
      <c r="AE411" s="84">
        <v>0</v>
      </c>
      <c r="AF411" s="83">
        <f t="shared" si="309"/>
        <v>0</v>
      </c>
      <c r="AG411" s="83">
        <f t="shared" si="346"/>
        <v>0</v>
      </c>
      <c r="AH411" s="83">
        <f t="shared" si="347"/>
        <v>0</v>
      </c>
      <c r="AI411" s="84">
        <v>0</v>
      </c>
      <c r="AJ411" s="83">
        <f t="shared" si="326"/>
        <v>0</v>
      </c>
      <c r="AK411" s="83">
        <f t="shared" si="327"/>
        <v>0</v>
      </c>
      <c r="AL411" s="83">
        <f t="shared" si="328"/>
        <v>0</v>
      </c>
      <c r="AM411" s="84">
        <v>0</v>
      </c>
      <c r="AN411" s="83">
        <f t="shared" si="310"/>
        <v>0</v>
      </c>
      <c r="AO411" s="83">
        <f t="shared" si="311"/>
        <v>0</v>
      </c>
      <c r="AP411" s="83">
        <f t="shared" si="312"/>
        <v>0</v>
      </c>
      <c r="AQ411" s="84">
        <v>0</v>
      </c>
      <c r="AR411" s="83">
        <f t="shared" si="313"/>
        <v>0</v>
      </c>
      <c r="AS411" s="83">
        <f t="shared" si="314"/>
        <v>0</v>
      </c>
      <c r="AT411" s="83">
        <f t="shared" si="315"/>
        <v>0</v>
      </c>
      <c r="AU411" s="83">
        <v>0</v>
      </c>
      <c r="AV411" s="83">
        <v>0</v>
      </c>
      <c r="AW411" s="83">
        <v>0</v>
      </c>
      <c r="AX411" s="84">
        <v>0</v>
      </c>
      <c r="AY411" s="83">
        <f t="shared" si="316"/>
        <v>0</v>
      </c>
      <c r="AZ411" s="83">
        <f t="shared" si="317"/>
        <v>0</v>
      </c>
      <c r="BA411" s="83">
        <f t="shared" si="318"/>
        <v>0</v>
      </c>
      <c r="BB411" s="83">
        <v>0</v>
      </c>
      <c r="BC411" s="83">
        <f t="shared" si="341"/>
        <v>0</v>
      </c>
      <c r="BD411" s="83">
        <f t="shared" si="342"/>
        <v>0</v>
      </c>
      <c r="BE411" s="83">
        <f t="shared" si="343"/>
        <v>0</v>
      </c>
      <c r="BF411" s="84">
        <v>0</v>
      </c>
      <c r="BG411" s="83">
        <f t="shared" si="329"/>
        <v>0</v>
      </c>
      <c r="BH411" s="83">
        <f t="shared" si="330"/>
        <v>0</v>
      </c>
      <c r="BI411" s="83">
        <f t="shared" si="331"/>
        <v>0</v>
      </c>
      <c r="BJ411" s="84">
        <v>0</v>
      </c>
      <c r="BK411" s="83">
        <f t="shared" si="319"/>
        <v>0</v>
      </c>
      <c r="BL411" s="83">
        <f t="shared" si="320"/>
        <v>0</v>
      </c>
      <c r="BM411" s="83">
        <f t="shared" si="321"/>
        <v>0</v>
      </c>
      <c r="BN411" s="83">
        <f t="shared" si="332"/>
        <v>0</v>
      </c>
      <c r="BO411" s="83">
        <f t="shared" si="333"/>
        <v>0</v>
      </c>
      <c r="BP411" s="83">
        <f t="shared" si="334"/>
        <v>0</v>
      </c>
      <c r="BQ411" s="83">
        <f t="shared" si="335"/>
        <v>0</v>
      </c>
      <c r="BR411" s="85"/>
      <c r="BS411" s="83">
        <f t="shared" si="336"/>
        <v>0</v>
      </c>
      <c r="BT411" s="83">
        <f t="shared" si="337"/>
        <v>0</v>
      </c>
      <c r="BU411" s="83"/>
      <c r="BV411" s="86">
        <f t="shared" si="338"/>
        <v>0</v>
      </c>
      <c r="BW411" s="86">
        <f t="shared" si="339"/>
        <v>0</v>
      </c>
      <c r="BX411" s="86">
        <f t="shared" si="340"/>
        <v>0</v>
      </c>
      <c r="BY411" s="78"/>
      <c r="BZ411" s="78"/>
      <c r="CA411" s="78"/>
      <c r="CB411" s="78"/>
      <c r="CC411" s="78"/>
      <c r="CD411" s="78"/>
      <c r="CE411" s="78"/>
      <c r="CF411" s="78"/>
      <c r="CG411" s="78"/>
      <c r="CH411" s="78"/>
      <c r="CI411" s="78"/>
      <c r="CJ411" s="78"/>
      <c r="CK411" s="78"/>
      <c r="CL411" s="78"/>
    </row>
    <row r="412" spans="1:90" x14ac:dyDescent="0.25">
      <c r="A412" s="87"/>
      <c r="B412" s="119">
        <v>409</v>
      </c>
      <c r="C412" s="88" t="s">
        <v>406</v>
      </c>
      <c r="D412" s="88" t="s">
        <v>342</v>
      </c>
      <c r="E412" s="73">
        <v>0</v>
      </c>
      <c r="F412" s="73">
        <v>0.97</v>
      </c>
      <c r="G412" s="73">
        <v>0</v>
      </c>
      <c r="H412" s="74">
        <v>0</v>
      </c>
      <c r="I412" s="74">
        <v>0</v>
      </c>
      <c r="J412" s="74">
        <v>0</v>
      </c>
      <c r="K412" s="75">
        <v>0</v>
      </c>
      <c r="L412" s="74">
        <f t="shared" si="344"/>
        <v>0</v>
      </c>
      <c r="M412" s="74">
        <f t="shared" si="345"/>
        <v>0</v>
      </c>
      <c r="N412" s="74">
        <v>0</v>
      </c>
      <c r="O412" s="74">
        <v>0</v>
      </c>
      <c r="P412" s="74">
        <v>0</v>
      </c>
      <c r="Q412" s="74">
        <v>0</v>
      </c>
      <c r="R412" s="74">
        <v>0</v>
      </c>
      <c r="S412" s="74">
        <v>0</v>
      </c>
      <c r="T412" s="74">
        <v>0</v>
      </c>
      <c r="U412" s="74">
        <v>0</v>
      </c>
      <c r="V412" s="74">
        <v>0</v>
      </c>
      <c r="W412" s="74">
        <v>60</v>
      </c>
      <c r="X412" s="74">
        <v>6.78</v>
      </c>
      <c r="Y412" s="74">
        <v>0</v>
      </c>
      <c r="Z412" s="74">
        <v>0</v>
      </c>
      <c r="AA412" s="74">
        <v>0</v>
      </c>
      <c r="AB412" s="74">
        <v>0</v>
      </c>
      <c r="AC412" s="74">
        <v>0</v>
      </c>
      <c r="AD412" s="74">
        <v>0</v>
      </c>
      <c r="AE412" s="75">
        <v>0</v>
      </c>
      <c r="AF412" s="74">
        <f t="shared" si="309"/>
        <v>0</v>
      </c>
      <c r="AG412" s="74">
        <f t="shared" si="346"/>
        <v>0</v>
      </c>
      <c r="AH412" s="74">
        <f t="shared" si="347"/>
        <v>0</v>
      </c>
      <c r="AI412" s="75">
        <v>0</v>
      </c>
      <c r="AJ412" s="74">
        <f t="shared" si="326"/>
        <v>0</v>
      </c>
      <c r="AK412" s="74">
        <f t="shared" si="327"/>
        <v>0</v>
      </c>
      <c r="AL412" s="74">
        <f t="shared" si="328"/>
        <v>0</v>
      </c>
      <c r="AM412" s="75">
        <v>0</v>
      </c>
      <c r="AN412" s="74">
        <f t="shared" si="310"/>
        <v>0</v>
      </c>
      <c r="AO412" s="74">
        <f t="shared" si="311"/>
        <v>0</v>
      </c>
      <c r="AP412" s="74">
        <f t="shared" si="312"/>
        <v>0</v>
      </c>
      <c r="AQ412" s="75">
        <v>0</v>
      </c>
      <c r="AR412" s="74">
        <f t="shared" si="313"/>
        <v>0</v>
      </c>
      <c r="AS412" s="74">
        <f t="shared" si="314"/>
        <v>0</v>
      </c>
      <c r="AT412" s="74">
        <f t="shared" si="315"/>
        <v>0</v>
      </c>
      <c r="AU412" s="74">
        <v>0</v>
      </c>
      <c r="AV412" s="74">
        <v>0</v>
      </c>
      <c r="AW412" s="74">
        <v>0</v>
      </c>
      <c r="AX412" s="75">
        <v>0</v>
      </c>
      <c r="AY412" s="74">
        <f t="shared" si="316"/>
        <v>0</v>
      </c>
      <c r="AZ412" s="74">
        <f t="shared" si="317"/>
        <v>0</v>
      </c>
      <c r="BA412" s="74">
        <f t="shared" si="318"/>
        <v>0</v>
      </c>
      <c r="BB412" s="74">
        <v>0</v>
      </c>
      <c r="BC412" s="74">
        <f t="shared" si="341"/>
        <v>0</v>
      </c>
      <c r="BD412" s="74">
        <f t="shared" si="342"/>
        <v>0</v>
      </c>
      <c r="BE412" s="74">
        <f t="shared" si="343"/>
        <v>0</v>
      </c>
      <c r="BF412" s="75">
        <v>0.13</v>
      </c>
      <c r="BG412" s="74">
        <f t="shared" si="329"/>
        <v>0</v>
      </c>
      <c r="BH412" s="74">
        <f t="shared" si="330"/>
        <v>7.1500000000000008E-2</v>
      </c>
      <c r="BI412" s="74">
        <f t="shared" si="331"/>
        <v>5.8500000000000003E-2</v>
      </c>
      <c r="BJ412" s="75">
        <v>0</v>
      </c>
      <c r="BK412" s="74">
        <f t="shared" si="319"/>
        <v>0</v>
      </c>
      <c r="BL412" s="74">
        <f t="shared" si="320"/>
        <v>0</v>
      </c>
      <c r="BM412" s="74">
        <f t="shared" si="321"/>
        <v>0</v>
      </c>
      <c r="BN412" s="74">
        <f t="shared" si="332"/>
        <v>0</v>
      </c>
      <c r="BO412" s="74">
        <f t="shared" si="333"/>
        <v>66.851500000000001</v>
      </c>
      <c r="BP412" s="74">
        <f t="shared" si="334"/>
        <v>1.0285</v>
      </c>
      <c r="BQ412" s="74">
        <f t="shared" si="335"/>
        <v>67.88</v>
      </c>
      <c r="BS412" s="74">
        <f t="shared" si="336"/>
        <v>67.88</v>
      </c>
      <c r="BT412" s="74">
        <f t="shared" si="337"/>
        <v>0</v>
      </c>
      <c r="BU412" s="74"/>
      <c r="BV412" s="77">
        <f t="shared" si="338"/>
        <v>0</v>
      </c>
      <c r="BW412" s="77">
        <f t="shared" si="339"/>
        <v>0.98484826163818517</v>
      </c>
      <c r="BX412" s="77">
        <f t="shared" si="340"/>
        <v>1.5151738361814968E-2</v>
      </c>
      <c r="BY412" s="78"/>
      <c r="BZ412" s="78"/>
      <c r="CA412" s="78"/>
      <c r="CB412" s="78"/>
      <c r="CC412" s="78"/>
      <c r="CD412" s="78"/>
      <c r="CE412" s="78"/>
      <c r="CF412" s="78"/>
      <c r="CG412" s="78"/>
      <c r="CH412" s="78"/>
      <c r="CI412" s="78"/>
      <c r="CJ412" s="78"/>
      <c r="CK412" s="78"/>
      <c r="CL412" s="78"/>
    </row>
    <row r="413" spans="1:90" x14ac:dyDescent="0.25">
      <c r="A413" s="87"/>
      <c r="B413" s="119">
        <v>410</v>
      </c>
      <c r="C413" s="88" t="s">
        <v>386</v>
      </c>
      <c r="D413" s="88" t="s">
        <v>495</v>
      </c>
      <c r="E413" s="73">
        <v>0</v>
      </c>
      <c r="F413" s="73">
        <v>0.46</v>
      </c>
      <c r="G413" s="73">
        <v>0</v>
      </c>
      <c r="H413" s="74">
        <v>0</v>
      </c>
      <c r="I413" s="74">
        <v>0</v>
      </c>
      <c r="J413" s="74">
        <v>0</v>
      </c>
      <c r="K413" s="75">
        <v>0</v>
      </c>
      <c r="L413" s="74">
        <f t="shared" si="344"/>
        <v>0</v>
      </c>
      <c r="M413" s="74">
        <f t="shared" si="345"/>
        <v>0</v>
      </c>
      <c r="N413" s="74">
        <v>0</v>
      </c>
      <c r="O413" s="74">
        <v>0</v>
      </c>
      <c r="P413" s="74">
        <v>0</v>
      </c>
      <c r="Q413" s="74">
        <v>0</v>
      </c>
      <c r="R413" s="74">
        <v>0</v>
      </c>
      <c r="S413" s="74">
        <v>0</v>
      </c>
      <c r="T413" s="74">
        <v>0</v>
      </c>
      <c r="U413" s="74">
        <v>0</v>
      </c>
      <c r="V413" s="74">
        <v>0</v>
      </c>
      <c r="W413" s="74">
        <v>4.1500000000000004</v>
      </c>
      <c r="X413" s="74">
        <v>0</v>
      </c>
      <c r="Y413" s="74">
        <v>0</v>
      </c>
      <c r="Z413" s="74">
        <v>0</v>
      </c>
      <c r="AA413" s="74">
        <v>0</v>
      </c>
      <c r="AB413" s="74">
        <v>0</v>
      </c>
      <c r="AC413" s="74">
        <v>0</v>
      </c>
      <c r="AD413" s="74">
        <v>0</v>
      </c>
      <c r="AE413" s="75">
        <v>0</v>
      </c>
      <c r="AF413" s="74">
        <f t="shared" si="309"/>
        <v>0</v>
      </c>
      <c r="AG413" s="74">
        <f t="shared" si="346"/>
        <v>0</v>
      </c>
      <c r="AH413" s="74">
        <f t="shared" si="347"/>
        <v>0</v>
      </c>
      <c r="AI413" s="75">
        <v>0</v>
      </c>
      <c r="AJ413" s="74">
        <f t="shared" ref="AJ413:AJ444" si="348">0*AI413</f>
        <v>0</v>
      </c>
      <c r="AK413" s="74">
        <f t="shared" ref="AK413:AK444" si="349">0.55*AI413</f>
        <v>0</v>
      </c>
      <c r="AL413" s="74">
        <f t="shared" ref="AL413:AL444" si="350">0.45*AI413</f>
        <v>0</v>
      </c>
      <c r="AM413" s="75">
        <v>0</v>
      </c>
      <c r="AN413" s="74">
        <f t="shared" si="310"/>
        <v>0</v>
      </c>
      <c r="AO413" s="74">
        <f t="shared" si="311"/>
        <v>0</v>
      </c>
      <c r="AP413" s="74">
        <f t="shared" si="312"/>
        <v>0</v>
      </c>
      <c r="AQ413" s="75">
        <v>0</v>
      </c>
      <c r="AR413" s="74">
        <f t="shared" si="313"/>
        <v>0</v>
      </c>
      <c r="AS413" s="74">
        <f t="shared" si="314"/>
        <v>0</v>
      </c>
      <c r="AT413" s="74">
        <f t="shared" si="315"/>
        <v>0</v>
      </c>
      <c r="AU413" s="74">
        <v>0</v>
      </c>
      <c r="AV413" s="74">
        <v>0</v>
      </c>
      <c r="AW413" s="74">
        <v>0</v>
      </c>
      <c r="AX413" s="75">
        <v>0</v>
      </c>
      <c r="AY413" s="74">
        <f t="shared" si="316"/>
        <v>0</v>
      </c>
      <c r="AZ413" s="74">
        <f t="shared" si="317"/>
        <v>0</v>
      </c>
      <c r="BA413" s="74">
        <f t="shared" si="318"/>
        <v>0</v>
      </c>
      <c r="BB413" s="74">
        <v>0</v>
      </c>
      <c r="BC413" s="74">
        <f t="shared" si="341"/>
        <v>0</v>
      </c>
      <c r="BD413" s="74">
        <f t="shared" si="342"/>
        <v>0</v>
      </c>
      <c r="BE413" s="74">
        <f t="shared" si="343"/>
        <v>0</v>
      </c>
      <c r="BF413" s="75">
        <v>0.05</v>
      </c>
      <c r="BG413" s="74">
        <f t="shared" ref="BG413:BG444" si="351">0*BF413</f>
        <v>0</v>
      </c>
      <c r="BH413" s="74">
        <f t="shared" ref="BH413:BH444" si="352">0.55*BF413</f>
        <v>2.7500000000000004E-2</v>
      </c>
      <c r="BI413" s="74">
        <f t="shared" ref="BI413:BI444" si="353">0.45*BF413</f>
        <v>2.2500000000000003E-2</v>
      </c>
      <c r="BJ413" s="75">
        <v>0</v>
      </c>
      <c r="BK413" s="74">
        <f t="shared" si="319"/>
        <v>0</v>
      </c>
      <c r="BL413" s="74">
        <f t="shared" si="320"/>
        <v>0</v>
      </c>
      <c r="BM413" s="74">
        <f t="shared" si="321"/>
        <v>0</v>
      </c>
      <c r="BN413" s="74">
        <f t="shared" si="332"/>
        <v>0</v>
      </c>
      <c r="BO413" s="74">
        <f t="shared" si="333"/>
        <v>4.1775000000000002</v>
      </c>
      <c r="BP413" s="74">
        <f t="shared" si="334"/>
        <v>0.48250000000000004</v>
      </c>
      <c r="BQ413" s="74">
        <f t="shared" si="335"/>
        <v>4.66</v>
      </c>
      <c r="BS413" s="74">
        <f t="shared" si="336"/>
        <v>4.66</v>
      </c>
      <c r="BT413" s="74">
        <f t="shared" si="337"/>
        <v>0</v>
      </c>
      <c r="BU413" s="74"/>
      <c r="BV413" s="77">
        <f t="shared" si="338"/>
        <v>0</v>
      </c>
      <c r="BW413" s="77">
        <f t="shared" si="339"/>
        <v>0.89645922746781115</v>
      </c>
      <c r="BX413" s="77">
        <f t="shared" si="340"/>
        <v>0.10354077253218885</v>
      </c>
      <c r="BY413" s="78"/>
      <c r="BZ413" s="78"/>
      <c r="CA413" s="78"/>
      <c r="CB413" s="78"/>
      <c r="CC413" s="78"/>
      <c r="CD413" s="78"/>
      <c r="CE413" s="78"/>
      <c r="CF413" s="78"/>
      <c r="CG413" s="78"/>
      <c r="CH413" s="78"/>
      <c r="CI413" s="78"/>
      <c r="CJ413" s="78"/>
      <c r="CK413" s="78"/>
      <c r="CL413" s="78"/>
    </row>
    <row r="414" spans="1:90" x14ac:dyDescent="0.25">
      <c r="A414" s="87"/>
      <c r="B414" s="119">
        <v>411</v>
      </c>
      <c r="C414" s="112" t="s">
        <v>681</v>
      </c>
      <c r="D414" s="112" t="s">
        <v>710</v>
      </c>
      <c r="E414" s="73">
        <v>0</v>
      </c>
      <c r="F414" s="73">
        <v>16.62</v>
      </c>
      <c r="G414" s="73">
        <v>0</v>
      </c>
      <c r="H414" s="74">
        <v>0</v>
      </c>
      <c r="I414" s="74">
        <v>0</v>
      </c>
      <c r="J414" s="74">
        <v>0</v>
      </c>
      <c r="K414" s="75">
        <v>0</v>
      </c>
      <c r="L414" s="74">
        <f t="shared" si="344"/>
        <v>0</v>
      </c>
      <c r="M414" s="74">
        <f t="shared" si="345"/>
        <v>0</v>
      </c>
      <c r="N414" s="74">
        <v>2.82</v>
      </c>
      <c r="O414" s="74">
        <v>58.659471974004873</v>
      </c>
      <c r="P414" s="74">
        <v>11.66</v>
      </c>
      <c r="Q414" s="74">
        <v>32.172932575142163</v>
      </c>
      <c r="R414" s="74">
        <v>0</v>
      </c>
      <c r="S414" s="74">
        <v>48</v>
      </c>
      <c r="T414" s="74">
        <v>0</v>
      </c>
      <c r="U414" s="74">
        <v>0</v>
      </c>
      <c r="V414" s="74">
        <v>0</v>
      </c>
      <c r="W414" s="74">
        <v>0</v>
      </c>
      <c r="X414" s="74">
        <v>0.56999999999999995</v>
      </c>
      <c r="Y414" s="74">
        <v>0</v>
      </c>
      <c r="Z414" s="74">
        <v>0</v>
      </c>
      <c r="AA414" s="74">
        <v>0</v>
      </c>
      <c r="AB414" s="74">
        <v>0</v>
      </c>
      <c r="AC414" s="74">
        <v>0</v>
      </c>
      <c r="AD414" s="74">
        <v>0</v>
      </c>
      <c r="AE414" s="75">
        <v>21</v>
      </c>
      <c r="AF414" s="74">
        <f t="shared" si="309"/>
        <v>0</v>
      </c>
      <c r="AG414" s="74">
        <f t="shared" si="346"/>
        <v>0</v>
      </c>
      <c r="AH414" s="74">
        <f t="shared" si="347"/>
        <v>21</v>
      </c>
      <c r="AI414" s="75">
        <v>0</v>
      </c>
      <c r="AJ414" s="74">
        <f t="shared" si="348"/>
        <v>0</v>
      </c>
      <c r="AK414" s="74">
        <f t="shared" si="349"/>
        <v>0</v>
      </c>
      <c r="AL414" s="74">
        <f t="shared" si="350"/>
        <v>0</v>
      </c>
      <c r="AM414" s="75">
        <v>0</v>
      </c>
      <c r="AN414" s="74">
        <f t="shared" si="310"/>
        <v>0</v>
      </c>
      <c r="AO414" s="74">
        <f t="shared" si="311"/>
        <v>0</v>
      </c>
      <c r="AP414" s="74">
        <f t="shared" si="312"/>
        <v>0</v>
      </c>
      <c r="AQ414" s="75">
        <v>0</v>
      </c>
      <c r="AR414" s="74">
        <f t="shared" si="313"/>
        <v>0</v>
      </c>
      <c r="AS414" s="74">
        <f t="shared" si="314"/>
        <v>0</v>
      </c>
      <c r="AT414" s="74">
        <f t="shared" si="315"/>
        <v>0</v>
      </c>
      <c r="AU414" s="74">
        <v>0</v>
      </c>
      <c r="AV414" s="74">
        <v>0</v>
      </c>
      <c r="AW414" s="74">
        <v>0</v>
      </c>
      <c r="AX414" s="75">
        <v>0</v>
      </c>
      <c r="AY414" s="74">
        <f t="shared" si="316"/>
        <v>0</v>
      </c>
      <c r="AZ414" s="74">
        <f t="shared" si="317"/>
        <v>0</v>
      </c>
      <c r="BA414" s="74">
        <f t="shared" si="318"/>
        <v>0</v>
      </c>
      <c r="BB414" s="74">
        <v>0</v>
      </c>
      <c r="BC414" s="74">
        <f t="shared" si="341"/>
        <v>0</v>
      </c>
      <c r="BD414" s="74">
        <f t="shared" si="342"/>
        <v>0</v>
      </c>
      <c r="BE414" s="74">
        <f t="shared" si="343"/>
        <v>0</v>
      </c>
      <c r="BF414" s="75">
        <v>3.45</v>
      </c>
      <c r="BG414" s="74">
        <f t="shared" si="351"/>
        <v>0</v>
      </c>
      <c r="BH414" s="74">
        <f t="shared" si="352"/>
        <v>1.8975000000000002</v>
      </c>
      <c r="BI414" s="74">
        <f t="shared" si="353"/>
        <v>1.5525000000000002</v>
      </c>
      <c r="BJ414" s="75">
        <v>0.11539454216054564</v>
      </c>
      <c r="BK414" s="74">
        <f t="shared" si="319"/>
        <v>0</v>
      </c>
      <c r="BL414" s="74">
        <f t="shared" si="320"/>
        <v>6.3466998188300108E-2</v>
      </c>
      <c r="BM414" s="74">
        <f t="shared" si="321"/>
        <v>5.1927543972245534E-2</v>
      </c>
      <c r="BN414" s="74">
        <f t="shared" si="332"/>
        <v>0</v>
      </c>
      <c r="BO414" s="74">
        <f t="shared" si="333"/>
        <v>153.02337154733533</v>
      </c>
      <c r="BP414" s="74">
        <f t="shared" si="334"/>
        <v>42.044427543972247</v>
      </c>
      <c r="BQ414" s="74">
        <f t="shared" si="335"/>
        <v>195.06779909130756</v>
      </c>
      <c r="BS414" s="74">
        <f t="shared" si="336"/>
        <v>195.06779909130756</v>
      </c>
      <c r="BT414" s="74">
        <f t="shared" si="337"/>
        <v>0</v>
      </c>
      <c r="BU414" s="74"/>
      <c r="BV414" s="77">
        <f t="shared" si="338"/>
        <v>0</v>
      </c>
      <c r="BW414" s="77">
        <f t="shared" si="339"/>
        <v>0.78446249078612906</v>
      </c>
      <c r="BX414" s="77">
        <f t="shared" si="340"/>
        <v>0.21553750921387102</v>
      </c>
      <c r="BY414" s="78"/>
      <c r="BZ414" s="78"/>
      <c r="CA414" s="78"/>
      <c r="CB414" s="78"/>
      <c r="CC414" s="78"/>
      <c r="CD414" s="78"/>
      <c r="CE414" s="78"/>
      <c r="CF414" s="78"/>
      <c r="CG414" s="78"/>
      <c r="CH414" s="78"/>
      <c r="CI414" s="78"/>
      <c r="CJ414" s="78"/>
      <c r="CK414" s="78"/>
      <c r="CL414" s="78"/>
    </row>
    <row r="415" spans="1:90" x14ac:dyDescent="0.25">
      <c r="A415" s="72"/>
      <c r="B415" s="119">
        <v>412</v>
      </c>
      <c r="C415" s="88" t="s">
        <v>589</v>
      </c>
      <c r="D415" s="88" t="s">
        <v>247</v>
      </c>
      <c r="E415" s="73">
        <v>0</v>
      </c>
      <c r="F415" s="73">
        <v>0.91</v>
      </c>
      <c r="G415" s="73">
        <v>0</v>
      </c>
      <c r="H415" s="74">
        <v>0</v>
      </c>
      <c r="I415" s="74">
        <v>0</v>
      </c>
      <c r="J415" s="74">
        <v>0</v>
      </c>
      <c r="K415" s="75">
        <v>0</v>
      </c>
      <c r="L415" s="74">
        <f t="shared" si="344"/>
        <v>0</v>
      </c>
      <c r="M415" s="74">
        <f t="shared" si="345"/>
        <v>0</v>
      </c>
      <c r="N415" s="74">
        <v>0</v>
      </c>
      <c r="O415" s="74">
        <v>0</v>
      </c>
      <c r="P415" s="74">
        <v>35</v>
      </c>
      <c r="Q415" s="74">
        <v>0</v>
      </c>
      <c r="R415" s="74">
        <v>30</v>
      </c>
      <c r="S415" s="74">
        <v>4.29</v>
      </c>
      <c r="T415" s="74">
        <v>0</v>
      </c>
      <c r="U415" s="74">
        <v>0</v>
      </c>
      <c r="V415" s="74">
        <v>0</v>
      </c>
      <c r="W415" s="74">
        <v>0</v>
      </c>
      <c r="X415" s="74">
        <v>0</v>
      </c>
      <c r="Y415" s="74">
        <v>0</v>
      </c>
      <c r="Z415" s="74">
        <v>0</v>
      </c>
      <c r="AA415" s="74">
        <v>9.2100000000000009</v>
      </c>
      <c r="AB415" s="74">
        <v>0</v>
      </c>
      <c r="AC415" s="74">
        <v>0</v>
      </c>
      <c r="AD415" s="74">
        <v>0</v>
      </c>
      <c r="AE415" s="75">
        <v>9.4</v>
      </c>
      <c r="AF415" s="74">
        <f t="shared" si="309"/>
        <v>0</v>
      </c>
      <c r="AG415" s="74">
        <f t="shared" si="346"/>
        <v>0</v>
      </c>
      <c r="AH415" s="74">
        <f t="shared" si="347"/>
        <v>9.4</v>
      </c>
      <c r="AI415" s="75">
        <v>0</v>
      </c>
      <c r="AJ415" s="74">
        <f t="shared" si="348"/>
        <v>0</v>
      </c>
      <c r="AK415" s="74">
        <f t="shared" si="349"/>
        <v>0</v>
      </c>
      <c r="AL415" s="74">
        <f t="shared" si="350"/>
        <v>0</v>
      </c>
      <c r="AM415" s="75">
        <v>0</v>
      </c>
      <c r="AN415" s="74">
        <f t="shared" si="310"/>
        <v>0</v>
      </c>
      <c r="AO415" s="74">
        <f t="shared" si="311"/>
        <v>0</v>
      </c>
      <c r="AP415" s="74">
        <f t="shared" si="312"/>
        <v>0</v>
      </c>
      <c r="AQ415" s="75">
        <v>0</v>
      </c>
      <c r="AR415" s="74">
        <f t="shared" si="313"/>
        <v>0</v>
      </c>
      <c r="AS415" s="74">
        <f t="shared" si="314"/>
        <v>0</v>
      </c>
      <c r="AT415" s="74">
        <f t="shared" si="315"/>
        <v>0</v>
      </c>
      <c r="AU415" s="74">
        <v>0</v>
      </c>
      <c r="AV415" s="74">
        <v>0</v>
      </c>
      <c r="AW415" s="74">
        <v>0</v>
      </c>
      <c r="AX415" s="75">
        <v>0</v>
      </c>
      <c r="AY415" s="74">
        <f t="shared" si="316"/>
        <v>0</v>
      </c>
      <c r="AZ415" s="74">
        <f t="shared" si="317"/>
        <v>0</v>
      </c>
      <c r="BA415" s="74">
        <f t="shared" si="318"/>
        <v>0</v>
      </c>
      <c r="BB415" s="74">
        <v>0</v>
      </c>
      <c r="BC415" s="74">
        <f t="shared" si="341"/>
        <v>0</v>
      </c>
      <c r="BD415" s="74">
        <f t="shared" si="342"/>
        <v>0</v>
      </c>
      <c r="BE415" s="74">
        <f t="shared" si="343"/>
        <v>0</v>
      </c>
      <c r="BF415" s="75">
        <v>1.89</v>
      </c>
      <c r="BG415" s="74">
        <f t="shared" si="351"/>
        <v>0</v>
      </c>
      <c r="BH415" s="74">
        <f t="shared" si="352"/>
        <v>1.0395000000000001</v>
      </c>
      <c r="BI415" s="74">
        <f t="shared" si="353"/>
        <v>0.85049999999999992</v>
      </c>
      <c r="BJ415" s="75">
        <v>0</v>
      </c>
      <c r="BK415" s="74">
        <f t="shared" si="319"/>
        <v>0</v>
      </c>
      <c r="BL415" s="74">
        <f t="shared" si="320"/>
        <v>0</v>
      </c>
      <c r="BM415" s="74">
        <f t="shared" si="321"/>
        <v>0</v>
      </c>
      <c r="BN415" s="74">
        <f t="shared" si="332"/>
        <v>0</v>
      </c>
      <c r="BO415" s="74">
        <f t="shared" si="333"/>
        <v>79.539500000000004</v>
      </c>
      <c r="BP415" s="74">
        <f t="shared" si="334"/>
        <v>11.160500000000001</v>
      </c>
      <c r="BQ415" s="74">
        <f t="shared" si="335"/>
        <v>90.7</v>
      </c>
      <c r="BS415" s="74">
        <f t="shared" si="336"/>
        <v>90.7</v>
      </c>
      <c r="BT415" s="74">
        <f t="shared" si="337"/>
        <v>0</v>
      </c>
      <c r="BU415" s="74"/>
      <c r="BV415" s="77">
        <f t="shared" si="338"/>
        <v>0</v>
      </c>
      <c r="BW415" s="77">
        <f t="shared" si="339"/>
        <v>0.87695148842337378</v>
      </c>
      <c r="BX415" s="77">
        <f t="shared" si="340"/>
        <v>0.12304851157662625</v>
      </c>
      <c r="BY415" s="78"/>
      <c r="BZ415" s="78"/>
      <c r="CA415" s="78"/>
      <c r="CB415" s="78"/>
      <c r="CC415" s="78"/>
      <c r="CD415" s="78"/>
      <c r="CE415" s="78"/>
      <c r="CF415" s="78"/>
      <c r="CG415" s="78"/>
      <c r="CH415" s="78"/>
      <c r="CI415" s="78"/>
      <c r="CJ415" s="78"/>
      <c r="CK415" s="78"/>
      <c r="CL415" s="78"/>
    </row>
    <row r="416" spans="1:90" x14ac:dyDescent="0.25">
      <c r="A416" s="87"/>
      <c r="B416" s="119">
        <v>413</v>
      </c>
      <c r="C416" s="88" t="s">
        <v>602</v>
      </c>
      <c r="D416" s="88" t="s">
        <v>248</v>
      </c>
      <c r="E416" s="73">
        <v>0</v>
      </c>
      <c r="F416" s="73">
        <v>2.6</v>
      </c>
      <c r="G416" s="73">
        <v>0.3</v>
      </c>
      <c r="H416" s="74">
        <v>0</v>
      </c>
      <c r="I416" s="74">
        <v>0</v>
      </c>
      <c r="J416" s="74">
        <v>0</v>
      </c>
      <c r="K416" s="75">
        <v>0</v>
      </c>
      <c r="L416" s="74">
        <f t="shared" si="344"/>
        <v>0</v>
      </c>
      <c r="M416" s="74">
        <f t="shared" si="345"/>
        <v>0</v>
      </c>
      <c r="N416" s="74">
        <v>0</v>
      </c>
      <c r="O416" s="74">
        <v>0</v>
      </c>
      <c r="P416" s="74">
        <v>20</v>
      </c>
      <c r="Q416" s="74">
        <v>29</v>
      </c>
      <c r="R416" s="74">
        <v>12.5</v>
      </c>
      <c r="S416" s="74">
        <v>36</v>
      </c>
      <c r="T416" s="74">
        <v>0</v>
      </c>
      <c r="U416" s="74">
        <v>0</v>
      </c>
      <c r="V416" s="74">
        <v>7.75</v>
      </c>
      <c r="W416" s="74">
        <v>0</v>
      </c>
      <c r="X416" s="74">
        <v>0</v>
      </c>
      <c r="Y416" s="74">
        <v>0</v>
      </c>
      <c r="Z416" s="74">
        <v>0</v>
      </c>
      <c r="AA416" s="74">
        <v>0</v>
      </c>
      <c r="AB416" s="74">
        <v>5.7</v>
      </c>
      <c r="AC416" s="74">
        <v>0</v>
      </c>
      <c r="AD416" s="74">
        <v>0</v>
      </c>
      <c r="AE416" s="75">
        <v>12</v>
      </c>
      <c r="AF416" s="74">
        <f t="shared" si="309"/>
        <v>0</v>
      </c>
      <c r="AG416" s="74">
        <f t="shared" si="346"/>
        <v>0</v>
      </c>
      <c r="AH416" s="74">
        <f t="shared" si="347"/>
        <v>12</v>
      </c>
      <c r="AI416" s="75">
        <v>0</v>
      </c>
      <c r="AJ416" s="74">
        <f t="shared" si="348"/>
        <v>0</v>
      </c>
      <c r="AK416" s="74">
        <f t="shared" si="349"/>
        <v>0</v>
      </c>
      <c r="AL416" s="74">
        <f t="shared" si="350"/>
        <v>0</v>
      </c>
      <c r="AM416" s="75">
        <v>0</v>
      </c>
      <c r="AN416" s="74">
        <f t="shared" si="310"/>
        <v>0</v>
      </c>
      <c r="AO416" s="74">
        <f t="shared" si="311"/>
        <v>0</v>
      </c>
      <c r="AP416" s="74">
        <f t="shared" si="312"/>
        <v>0</v>
      </c>
      <c r="AQ416" s="75">
        <v>0</v>
      </c>
      <c r="AR416" s="74">
        <f t="shared" si="313"/>
        <v>0</v>
      </c>
      <c r="AS416" s="74">
        <f t="shared" si="314"/>
        <v>0</v>
      </c>
      <c r="AT416" s="74">
        <f t="shared" si="315"/>
        <v>0</v>
      </c>
      <c r="AU416" s="74">
        <v>0</v>
      </c>
      <c r="AV416" s="74">
        <v>0</v>
      </c>
      <c r="AW416" s="74">
        <v>0</v>
      </c>
      <c r="AX416" s="75">
        <v>0</v>
      </c>
      <c r="AY416" s="74">
        <f t="shared" si="316"/>
        <v>0</v>
      </c>
      <c r="AZ416" s="74">
        <f t="shared" si="317"/>
        <v>0</v>
      </c>
      <c r="BA416" s="74">
        <f t="shared" si="318"/>
        <v>0</v>
      </c>
      <c r="BB416" s="74">
        <v>0</v>
      </c>
      <c r="BC416" s="74">
        <f t="shared" si="341"/>
        <v>0</v>
      </c>
      <c r="BD416" s="74">
        <f t="shared" si="342"/>
        <v>0</v>
      </c>
      <c r="BE416" s="74">
        <f t="shared" si="343"/>
        <v>0</v>
      </c>
      <c r="BF416" s="75">
        <v>2.09</v>
      </c>
      <c r="BG416" s="74">
        <f t="shared" si="351"/>
        <v>0</v>
      </c>
      <c r="BH416" s="74">
        <f t="shared" si="352"/>
        <v>1.1495</v>
      </c>
      <c r="BI416" s="74">
        <f t="shared" si="353"/>
        <v>0.9405</v>
      </c>
      <c r="BJ416" s="75">
        <v>0</v>
      </c>
      <c r="BK416" s="74">
        <f t="shared" si="319"/>
        <v>0</v>
      </c>
      <c r="BL416" s="74">
        <f t="shared" si="320"/>
        <v>0</v>
      </c>
      <c r="BM416" s="74">
        <f t="shared" si="321"/>
        <v>0</v>
      </c>
      <c r="BN416" s="74">
        <f t="shared" si="332"/>
        <v>0</v>
      </c>
      <c r="BO416" s="74">
        <f t="shared" si="333"/>
        <v>112.09950000000001</v>
      </c>
      <c r="BP416" s="74">
        <f t="shared" si="334"/>
        <v>15.8405</v>
      </c>
      <c r="BQ416" s="74">
        <f t="shared" si="335"/>
        <v>127.94000000000001</v>
      </c>
      <c r="BS416" s="74">
        <f t="shared" si="336"/>
        <v>127.94000000000001</v>
      </c>
      <c r="BT416" s="74">
        <f t="shared" si="337"/>
        <v>0</v>
      </c>
      <c r="BU416" s="74"/>
      <c r="BV416" s="77">
        <f t="shared" si="338"/>
        <v>0</v>
      </c>
      <c r="BW416" s="77">
        <f t="shared" si="339"/>
        <v>0.87618805690167267</v>
      </c>
      <c r="BX416" s="77">
        <f t="shared" si="340"/>
        <v>0.12381194309832733</v>
      </c>
      <c r="BY416" s="78"/>
      <c r="BZ416" s="78"/>
      <c r="CA416" s="78"/>
      <c r="CB416" s="78"/>
      <c r="CC416" s="78"/>
      <c r="CD416" s="78"/>
      <c r="CE416" s="78"/>
      <c r="CF416" s="78"/>
      <c r="CG416" s="78"/>
      <c r="CH416" s="78"/>
      <c r="CI416" s="78"/>
      <c r="CJ416" s="78"/>
      <c r="CK416" s="78"/>
      <c r="CL416" s="78"/>
    </row>
    <row r="417" spans="1:90" x14ac:dyDescent="0.25">
      <c r="A417" s="87"/>
      <c r="B417" s="119">
        <v>414</v>
      </c>
      <c r="C417" s="88" t="s">
        <v>368</v>
      </c>
      <c r="D417" s="88" t="s">
        <v>249</v>
      </c>
      <c r="E417" s="73">
        <v>0</v>
      </c>
      <c r="F417" s="73">
        <v>0.61</v>
      </c>
      <c r="G417" s="73">
        <v>0</v>
      </c>
      <c r="H417" s="74">
        <v>0</v>
      </c>
      <c r="I417" s="74">
        <v>0</v>
      </c>
      <c r="J417" s="74">
        <v>0</v>
      </c>
      <c r="K417" s="75">
        <v>0</v>
      </c>
      <c r="L417" s="74">
        <f t="shared" si="344"/>
        <v>0</v>
      </c>
      <c r="M417" s="74">
        <f t="shared" si="345"/>
        <v>0</v>
      </c>
      <c r="N417" s="74">
        <v>0</v>
      </c>
      <c r="O417" s="74">
        <v>0</v>
      </c>
      <c r="P417" s="74">
        <v>0</v>
      </c>
      <c r="Q417" s="74">
        <v>0</v>
      </c>
      <c r="R417" s="74">
        <v>0</v>
      </c>
      <c r="S417" s="74">
        <v>0</v>
      </c>
      <c r="T417" s="74">
        <v>0</v>
      </c>
      <c r="U417" s="74">
        <v>0</v>
      </c>
      <c r="V417" s="74">
        <v>0</v>
      </c>
      <c r="W417" s="74">
        <v>24</v>
      </c>
      <c r="X417" s="74">
        <v>0</v>
      </c>
      <c r="Y417" s="74">
        <v>0</v>
      </c>
      <c r="Z417" s="74">
        <v>0</v>
      </c>
      <c r="AA417" s="74">
        <v>0</v>
      </c>
      <c r="AB417" s="74">
        <v>0</v>
      </c>
      <c r="AC417" s="74">
        <v>0</v>
      </c>
      <c r="AD417" s="74">
        <v>0</v>
      </c>
      <c r="AE417" s="75">
        <v>0</v>
      </c>
      <c r="AF417" s="74">
        <f t="shared" si="309"/>
        <v>0</v>
      </c>
      <c r="AG417" s="74">
        <f t="shared" si="346"/>
        <v>0</v>
      </c>
      <c r="AH417" s="74">
        <f t="shared" si="347"/>
        <v>0</v>
      </c>
      <c r="AI417" s="75">
        <v>0</v>
      </c>
      <c r="AJ417" s="74">
        <f t="shared" si="348"/>
        <v>0</v>
      </c>
      <c r="AK417" s="74">
        <f t="shared" si="349"/>
        <v>0</v>
      </c>
      <c r="AL417" s="74">
        <f t="shared" si="350"/>
        <v>0</v>
      </c>
      <c r="AM417" s="75">
        <v>0</v>
      </c>
      <c r="AN417" s="74">
        <f t="shared" si="310"/>
        <v>0</v>
      </c>
      <c r="AO417" s="74">
        <f t="shared" si="311"/>
        <v>0</v>
      </c>
      <c r="AP417" s="74">
        <f t="shared" si="312"/>
        <v>0</v>
      </c>
      <c r="AQ417" s="75">
        <v>0</v>
      </c>
      <c r="AR417" s="74">
        <f t="shared" si="313"/>
        <v>0</v>
      </c>
      <c r="AS417" s="74">
        <f t="shared" si="314"/>
        <v>0</v>
      </c>
      <c r="AT417" s="74">
        <f t="shared" si="315"/>
        <v>0</v>
      </c>
      <c r="AU417" s="74">
        <v>0</v>
      </c>
      <c r="AV417" s="74">
        <v>0</v>
      </c>
      <c r="AW417" s="74">
        <v>0</v>
      </c>
      <c r="AX417" s="75">
        <v>0</v>
      </c>
      <c r="AY417" s="74">
        <f t="shared" si="316"/>
        <v>0</v>
      </c>
      <c r="AZ417" s="74">
        <f t="shared" si="317"/>
        <v>0</v>
      </c>
      <c r="BA417" s="74">
        <f t="shared" si="318"/>
        <v>0</v>
      </c>
      <c r="BB417" s="74">
        <v>0</v>
      </c>
      <c r="BC417" s="74">
        <f t="shared" si="341"/>
        <v>0</v>
      </c>
      <c r="BD417" s="74">
        <f t="shared" si="342"/>
        <v>0</v>
      </c>
      <c r="BE417" s="74">
        <f t="shared" si="343"/>
        <v>0</v>
      </c>
      <c r="BF417" s="75">
        <v>0.19</v>
      </c>
      <c r="BG417" s="74">
        <f t="shared" si="351"/>
        <v>0</v>
      </c>
      <c r="BH417" s="74">
        <f t="shared" si="352"/>
        <v>0.10450000000000001</v>
      </c>
      <c r="BI417" s="74">
        <f t="shared" si="353"/>
        <v>8.5500000000000007E-2</v>
      </c>
      <c r="BJ417" s="75">
        <v>0</v>
      </c>
      <c r="BK417" s="74">
        <f t="shared" si="319"/>
        <v>0</v>
      </c>
      <c r="BL417" s="74">
        <f t="shared" si="320"/>
        <v>0</v>
      </c>
      <c r="BM417" s="74">
        <f t="shared" si="321"/>
        <v>0</v>
      </c>
      <c r="BN417" s="74">
        <f t="shared" si="332"/>
        <v>0</v>
      </c>
      <c r="BO417" s="74">
        <f t="shared" si="333"/>
        <v>24.104500000000002</v>
      </c>
      <c r="BP417" s="74">
        <f t="shared" si="334"/>
        <v>0.69550000000000001</v>
      </c>
      <c r="BQ417" s="74">
        <f t="shared" si="335"/>
        <v>24.8</v>
      </c>
      <c r="BS417" s="74">
        <f t="shared" si="336"/>
        <v>24.8</v>
      </c>
      <c r="BT417" s="74">
        <f t="shared" si="337"/>
        <v>0</v>
      </c>
      <c r="BU417" s="74"/>
      <c r="BV417" s="77">
        <f t="shared" si="338"/>
        <v>0</v>
      </c>
      <c r="BW417" s="77">
        <f t="shared" si="339"/>
        <v>0.9719556451612904</v>
      </c>
      <c r="BX417" s="77">
        <f t="shared" si="340"/>
        <v>2.8044354838709679E-2</v>
      </c>
      <c r="BY417" s="78"/>
      <c r="BZ417" s="78"/>
      <c r="CA417" s="78"/>
      <c r="CB417" s="78"/>
      <c r="CC417" s="78"/>
      <c r="CD417" s="78"/>
      <c r="CE417" s="78"/>
      <c r="CF417" s="78"/>
      <c r="CG417" s="78"/>
      <c r="CH417" s="78"/>
      <c r="CI417" s="78"/>
      <c r="CJ417" s="78"/>
      <c r="CK417" s="78"/>
      <c r="CL417" s="78"/>
    </row>
    <row r="418" spans="1:90" x14ac:dyDescent="0.25">
      <c r="A418" s="72"/>
      <c r="B418" s="119">
        <v>415</v>
      </c>
      <c r="C418" s="88" t="s">
        <v>388</v>
      </c>
      <c r="D418" s="88" t="s">
        <v>343</v>
      </c>
      <c r="E418" s="73">
        <v>0</v>
      </c>
      <c r="F418" s="73">
        <v>0.8</v>
      </c>
      <c r="G418" s="73">
        <v>0</v>
      </c>
      <c r="H418" s="74">
        <v>0</v>
      </c>
      <c r="I418" s="74">
        <v>0</v>
      </c>
      <c r="J418" s="74">
        <v>0</v>
      </c>
      <c r="K418" s="75">
        <v>0</v>
      </c>
      <c r="L418" s="74">
        <f t="shared" si="344"/>
        <v>0</v>
      </c>
      <c r="M418" s="74">
        <f t="shared" si="345"/>
        <v>0</v>
      </c>
      <c r="N418" s="74">
        <v>0</v>
      </c>
      <c r="O418" s="74">
        <v>0</v>
      </c>
      <c r="P418" s="74">
        <v>4.9000000000000004</v>
      </c>
      <c r="Q418" s="74">
        <v>0</v>
      </c>
      <c r="R418" s="74">
        <v>0</v>
      </c>
      <c r="S418" s="74">
        <v>22</v>
      </c>
      <c r="T418" s="74">
        <v>0</v>
      </c>
      <c r="U418" s="74">
        <v>0</v>
      </c>
      <c r="V418" s="74">
        <v>0</v>
      </c>
      <c r="W418" s="74">
        <v>0</v>
      </c>
      <c r="X418" s="74">
        <v>0</v>
      </c>
      <c r="Y418" s="74">
        <v>0</v>
      </c>
      <c r="Z418" s="74">
        <v>0</v>
      </c>
      <c r="AA418" s="74">
        <v>0</v>
      </c>
      <c r="AB418" s="74">
        <v>0</v>
      </c>
      <c r="AC418" s="74">
        <v>0</v>
      </c>
      <c r="AD418" s="74">
        <v>0</v>
      </c>
      <c r="AE418" s="75">
        <v>5.8</v>
      </c>
      <c r="AF418" s="74">
        <f t="shared" si="309"/>
        <v>0</v>
      </c>
      <c r="AG418" s="74">
        <f t="shared" si="346"/>
        <v>0</v>
      </c>
      <c r="AH418" s="74">
        <f t="shared" si="347"/>
        <v>5.8</v>
      </c>
      <c r="AI418" s="75">
        <v>0</v>
      </c>
      <c r="AJ418" s="74">
        <f t="shared" si="348"/>
        <v>0</v>
      </c>
      <c r="AK418" s="74">
        <f t="shared" si="349"/>
        <v>0</v>
      </c>
      <c r="AL418" s="74">
        <f t="shared" si="350"/>
        <v>0</v>
      </c>
      <c r="AM418" s="75">
        <v>0</v>
      </c>
      <c r="AN418" s="74">
        <f t="shared" si="310"/>
        <v>0</v>
      </c>
      <c r="AO418" s="74">
        <f t="shared" si="311"/>
        <v>0</v>
      </c>
      <c r="AP418" s="74">
        <f t="shared" si="312"/>
        <v>0</v>
      </c>
      <c r="AQ418" s="75">
        <v>0</v>
      </c>
      <c r="AR418" s="74">
        <f t="shared" si="313"/>
        <v>0</v>
      </c>
      <c r="AS418" s="74">
        <f t="shared" si="314"/>
        <v>0</v>
      </c>
      <c r="AT418" s="74">
        <f t="shared" si="315"/>
        <v>0</v>
      </c>
      <c r="AU418" s="74">
        <v>0</v>
      </c>
      <c r="AV418" s="74">
        <v>0</v>
      </c>
      <c r="AW418" s="74">
        <v>0</v>
      </c>
      <c r="AX418" s="75">
        <v>0</v>
      </c>
      <c r="AY418" s="74">
        <f t="shared" si="316"/>
        <v>0</v>
      </c>
      <c r="AZ418" s="74">
        <f t="shared" si="317"/>
        <v>0</v>
      </c>
      <c r="BA418" s="74">
        <f t="shared" si="318"/>
        <v>0</v>
      </c>
      <c r="BB418" s="74">
        <v>0</v>
      </c>
      <c r="BC418" s="74">
        <f t="shared" si="341"/>
        <v>0</v>
      </c>
      <c r="BD418" s="74">
        <f t="shared" si="342"/>
        <v>0</v>
      </c>
      <c r="BE418" s="74">
        <f t="shared" si="343"/>
        <v>0</v>
      </c>
      <c r="BF418" s="75">
        <v>0.6</v>
      </c>
      <c r="BG418" s="74">
        <f t="shared" si="351"/>
        <v>0</v>
      </c>
      <c r="BH418" s="74">
        <f t="shared" si="352"/>
        <v>0.33</v>
      </c>
      <c r="BI418" s="74">
        <f t="shared" si="353"/>
        <v>0.27</v>
      </c>
      <c r="BJ418" s="75">
        <v>0</v>
      </c>
      <c r="BK418" s="74">
        <f t="shared" si="319"/>
        <v>0</v>
      </c>
      <c r="BL418" s="74">
        <f t="shared" si="320"/>
        <v>0</v>
      </c>
      <c r="BM418" s="74">
        <f t="shared" si="321"/>
        <v>0</v>
      </c>
      <c r="BN418" s="74">
        <f t="shared" si="332"/>
        <v>0</v>
      </c>
      <c r="BO418" s="74">
        <f t="shared" si="333"/>
        <v>27.229999999999997</v>
      </c>
      <c r="BP418" s="74">
        <f t="shared" si="334"/>
        <v>6.8699999999999992</v>
      </c>
      <c r="BQ418" s="74">
        <f t="shared" si="335"/>
        <v>34.099999999999994</v>
      </c>
      <c r="BS418" s="74">
        <f t="shared" si="336"/>
        <v>34.099999999999994</v>
      </c>
      <c r="BT418" s="74">
        <f t="shared" si="337"/>
        <v>0</v>
      </c>
      <c r="BU418" s="74"/>
      <c r="BV418" s="77">
        <f t="shared" si="338"/>
        <v>0</v>
      </c>
      <c r="BW418" s="77">
        <f t="shared" si="339"/>
        <v>0.798533724340176</v>
      </c>
      <c r="BX418" s="77">
        <f t="shared" si="340"/>
        <v>0.20146627565982406</v>
      </c>
      <c r="BY418" s="78"/>
      <c r="BZ418" s="78"/>
      <c r="CA418" s="78"/>
      <c r="CB418" s="78"/>
      <c r="CC418" s="78"/>
      <c r="CD418" s="78"/>
      <c r="CE418" s="78"/>
      <c r="CF418" s="78"/>
      <c r="CG418" s="78"/>
      <c r="CH418" s="78"/>
      <c r="CI418" s="78"/>
      <c r="CJ418" s="78"/>
      <c r="CK418" s="78"/>
      <c r="CL418" s="78"/>
    </row>
    <row r="419" spans="1:90" x14ac:dyDescent="0.25">
      <c r="A419" s="108" t="s">
        <v>582</v>
      </c>
      <c r="B419" s="120">
        <v>416</v>
      </c>
      <c r="C419" s="81" t="s">
        <v>438</v>
      </c>
      <c r="D419" s="81" t="s">
        <v>250</v>
      </c>
      <c r="E419" s="82">
        <v>0</v>
      </c>
      <c r="F419" s="82">
        <v>0</v>
      </c>
      <c r="G419" s="82">
        <v>0</v>
      </c>
      <c r="H419" s="83">
        <v>0</v>
      </c>
      <c r="I419" s="83">
        <v>0</v>
      </c>
      <c r="J419" s="83">
        <v>0</v>
      </c>
      <c r="K419" s="84">
        <v>0</v>
      </c>
      <c r="L419" s="83">
        <f t="shared" si="344"/>
        <v>0</v>
      </c>
      <c r="M419" s="83">
        <f t="shared" si="345"/>
        <v>0</v>
      </c>
      <c r="N419" s="83">
        <v>0</v>
      </c>
      <c r="O419" s="83">
        <v>0</v>
      </c>
      <c r="P419" s="83">
        <v>0</v>
      </c>
      <c r="Q419" s="83">
        <v>0</v>
      </c>
      <c r="R419" s="83">
        <v>0</v>
      </c>
      <c r="S419" s="83">
        <v>0</v>
      </c>
      <c r="T419" s="83">
        <v>0</v>
      </c>
      <c r="U419" s="83">
        <v>0</v>
      </c>
      <c r="V419" s="83">
        <v>0</v>
      </c>
      <c r="W419" s="83">
        <v>0</v>
      </c>
      <c r="X419" s="83">
        <v>0</v>
      </c>
      <c r="Y419" s="83">
        <v>0</v>
      </c>
      <c r="Z419" s="83">
        <v>0</v>
      </c>
      <c r="AA419" s="83">
        <v>0</v>
      </c>
      <c r="AB419" s="83">
        <v>0</v>
      </c>
      <c r="AC419" s="83">
        <v>0</v>
      </c>
      <c r="AD419" s="83">
        <v>0</v>
      </c>
      <c r="AE419" s="84">
        <v>0</v>
      </c>
      <c r="AF419" s="83">
        <f t="shared" si="309"/>
        <v>0</v>
      </c>
      <c r="AG419" s="83">
        <f t="shared" si="346"/>
        <v>0</v>
      </c>
      <c r="AH419" s="83">
        <f t="shared" si="347"/>
        <v>0</v>
      </c>
      <c r="AI419" s="84">
        <v>0</v>
      </c>
      <c r="AJ419" s="83">
        <f t="shared" si="348"/>
        <v>0</v>
      </c>
      <c r="AK419" s="83">
        <f t="shared" si="349"/>
        <v>0</v>
      </c>
      <c r="AL419" s="83">
        <f t="shared" si="350"/>
        <v>0</v>
      </c>
      <c r="AM419" s="84">
        <v>0</v>
      </c>
      <c r="AN419" s="83">
        <f t="shared" si="310"/>
        <v>0</v>
      </c>
      <c r="AO419" s="83">
        <f t="shared" si="311"/>
        <v>0</v>
      </c>
      <c r="AP419" s="83">
        <f t="shared" si="312"/>
        <v>0</v>
      </c>
      <c r="AQ419" s="84">
        <v>0</v>
      </c>
      <c r="AR419" s="83">
        <f t="shared" si="313"/>
        <v>0</v>
      </c>
      <c r="AS419" s="83">
        <f t="shared" si="314"/>
        <v>0</v>
      </c>
      <c r="AT419" s="83">
        <f t="shared" si="315"/>
        <v>0</v>
      </c>
      <c r="AU419" s="83">
        <v>0</v>
      </c>
      <c r="AV419" s="83">
        <v>0</v>
      </c>
      <c r="AW419" s="83">
        <v>0</v>
      </c>
      <c r="AX419" s="84">
        <v>0</v>
      </c>
      <c r="AY419" s="83">
        <f t="shared" si="316"/>
        <v>0</v>
      </c>
      <c r="AZ419" s="83">
        <f t="shared" si="317"/>
        <v>0</v>
      </c>
      <c r="BA419" s="83">
        <f t="shared" si="318"/>
        <v>0</v>
      </c>
      <c r="BB419" s="83">
        <v>0</v>
      </c>
      <c r="BC419" s="83">
        <f t="shared" si="341"/>
        <v>0</v>
      </c>
      <c r="BD419" s="83">
        <f t="shared" si="342"/>
        <v>0</v>
      </c>
      <c r="BE419" s="83">
        <f t="shared" si="343"/>
        <v>0</v>
      </c>
      <c r="BF419" s="84">
        <v>0</v>
      </c>
      <c r="BG419" s="83">
        <f t="shared" si="351"/>
        <v>0</v>
      </c>
      <c r="BH419" s="83">
        <f t="shared" si="352"/>
        <v>0</v>
      </c>
      <c r="BI419" s="83">
        <f t="shared" si="353"/>
        <v>0</v>
      </c>
      <c r="BJ419" s="84">
        <v>0</v>
      </c>
      <c r="BK419" s="83">
        <f t="shared" si="319"/>
        <v>0</v>
      </c>
      <c r="BL419" s="83">
        <f t="shared" si="320"/>
        <v>0</v>
      </c>
      <c r="BM419" s="83">
        <f t="shared" si="321"/>
        <v>0</v>
      </c>
      <c r="BN419" s="83">
        <f t="shared" si="332"/>
        <v>0</v>
      </c>
      <c r="BO419" s="83">
        <f t="shared" si="333"/>
        <v>0</v>
      </c>
      <c r="BP419" s="83">
        <f t="shared" si="334"/>
        <v>0</v>
      </c>
      <c r="BQ419" s="83">
        <f t="shared" si="335"/>
        <v>0</v>
      </c>
      <c r="BR419" s="85"/>
      <c r="BS419" s="83">
        <f t="shared" si="336"/>
        <v>0</v>
      </c>
      <c r="BT419" s="83">
        <f t="shared" si="337"/>
        <v>0</v>
      </c>
      <c r="BU419" s="83"/>
      <c r="BV419" s="86">
        <f t="shared" si="338"/>
        <v>0</v>
      </c>
      <c r="BW419" s="86">
        <f t="shared" si="339"/>
        <v>0</v>
      </c>
      <c r="BX419" s="86">
        <f t="shared" si="340"/>
        <v>0</v>
      </c>
      <c r="BY419" s="78"/>
      <c r="BZ419" s="78"/>
      <c r="CA419" s="78"/>
      <c r="CB419" s="78"/>
      <c r="CC419" s="78"/>
      <c r="CD419" s="78"/>
      <c r="CE419" s="78"/>
      <c r="CF419" s="78"/>
      <c r="CG419" s="78"/>
      <c r="CH419" s="78"/>
      <c r="CI419" s="78"/>
      <c r="CJ419" s="78"/>
      <c r="CK419" s="78"/>
      <c r="CL419" s="78"/>
    </row>
    <row r="420" spans="1:90" x14ac:dyDescent="0.25">
      <c r="A420" s="87"/>
      <c r="B420" s="119">
        <v>417</v>
      </c>
      <c r="C420" s="88" t="s">
        <v>407</v>
      </c>
      <c r="D420" s="88" t="s">
        <v>13</v>
      </c>
      <c r="E420" s="73">
        <v>0</v>
      </c>
      <c r="F420" s="73">
        <v>0</v>
      </c>
      <c r="G420" s="73">
        <v>0</v>
      </c>
      <c r="H420" s="74">
        <v>0</v>
      </c>
      <c r="I420" s="74">
        <v>0</v>
      </c>
      <c r="J420" s="74">
        <v>0</v>
      </c>
      <c r="K420" s="75">
        <v>0</v>
      </c>
      <c r="L420" s="74">
        <f t="shared" si="344"/>
        <v>0</v>
      </c>
      <c r="M420" s="74">
        <f t="shared" si="345"/>
        <v>0</v>
      </c>
      <c r="N420" s="74">
        <v>2.6</v>
      </c>
      <c r="O420" s="74">
        <v>0</v>
      </c>
      <c r="P420" s="74">
        <v>0</v>
      </c>
      <c r="Q420" s="74">
        <v>0</v>
      </c>
      <c r="R420" s="74">
        <v>0</v>
      </c>
      <c r="S420" s="74">
        <v>0</v>
      </c>
      <c r="T420" s="74">
        <v>0</v>
      </c>
      <c r="U420" s="74">
        <v>0</v>
      </c>
      <c r="V420" s="74">
        <v>6.6</v>
      </c>
      <c r="W420" s="74">
        <v>0</v>
      </c>
      <c r="X420" s="74">
        <v>0</v>
      </c>
      <c r="Y420" s="74">
        <v>0</v>
      </c>
      <c r="Z420" s="74">
        <v>180</v>
      </c>
      <c r="AA420" s="74">
        <v>0</v>
      </c>
      <c r="AB420" s="74">
        <v>0</v>
      </c>
      <c r="AC420" s="74">
        <v>0</v>
      </c>
      <c r="AD420" s="74">
        <v>0</v>
      </c>
      <c r="AE420" s="75">
        <v>0</v>
      </c>
      <c r="AF420" s="74">
        <f t="shared" si="309"/>
        <v>0</v>
      </c>
      <c r="AG420" s="74">
        <f t="shared" si="346"/>
        <v>0</v>
      </c>
      <c r="AH420" s="74">
        <f t="shared" si="347"/>
        <v>0</v>
      </c>
      <c r="AI420" s="75">
        <v>17.100000000000001</v>
      </c>
      <c r="AJ420" s="74">
        <f t="shared" si="348"/>
        <v>0</v>
      </c>
      <c r="AK420" s="74">
        <f t="shared" si="349"/>
        <v>9.4050000000000011</v>
      </c>
      <c r="AL420" s="74">
        <f t="shared" si="350"/>
        <v>7.6950000000000012</v>
      </c>
      <c r="AM420" s="75">
        <v>0.8</v>
      </c>
      <c r="AN420" s="74">
        <f t="shared" si="310"/>
        <v>0</v>
      </c>
      <c r="AO420" s="74">
        <f t="shared" si="311"/>
        <v>0.44000000000000006</v>
      </c>
      <c r="AP420" s="74">
        <f t="shared" si="312"/>
        <v>0.36000000000000004</v>
      </c>
      <c r="AQ420" s="75">
        <v>0</v>
      </c>
      <c r="AR420" s="74">
        <f t="shared" si="313"/>
        <v>0</v>
      </c>
      <c r="AS420" s="74">
        <f t="shared" si="314"/>
        <v>0</v>
      </c>
      <c r="AT420" s="74">
        <f t="shared" si="315"/>
        <v>0</v>
      </c>
      <c r="AU420" s="74">
        <v>0</v>
      </c>
      <c r="AV420" s="74">
        <v>0</v>
      </c>
      <c r="AW420" s="74">
        <v>0</v>
      </c>
      <c r="AX420" s="75">
        <v>0</v>
      </c>
      <c r="AY420" s="74">
        <f t="shared" si="316"/>
        <v>0</v>
      </c>
      <c r="AZ420" s="74">
        <f t="shared" si="317"/>
        <v>0</v>
      </c>
      <c r="BA420" s="74">
        <f t="shared" si="318"/>
        <v>0</v>
      </c>
      <c r="BB420" s="74">
        <v>0</v>
      </c>
      <c r="BC420" s="74">
        <f t="shared" si="341"/>
        <v>0</v>
      </c>
      <c r="BD420" s="74">
        <f t="shared" si="342"/>
        <v>0</v>
      </c>
      <c r="BE420" s="74">
        <f t="shared" si="343"/>
        <v>0</v>
      </c>
      <c r="BF420" s="75">
        <v>1.6</v>
      </c>
      <c r="BG420" s="74">
        <f t="shared" si="351"/>
        <v>0</v>
      </c>
      <c r="BH420" s="74">
        <f t="shared" si="352"/>
        <v>0.88000000000000012</v>
      </c>
      <c r="BI420" s="74">
        <f t="shared" si="353"/>
        <v>0.72000000000000008</v>
      </c>
      <c r="BJ420" s="75">
        <v>0</v>
      </c>
      <c r="BK420" s="74">
        <f t="shared" si="319"/>
        <v>0</v>
      </c>
      <c r="BL420" s="74">
        <f t="shared" si="320"/>
        <v>0</v>
      </c>
      <c r="BM420" s="74">
        <f t="shared" si="321"/>
        <v>0</v>
      </c>
      <c r="BN420" s="74">
        <f t="shared" si="332"/>
        <v>0</v>
      </c>
      <c r="BO420" s="74">
        <f t="shared" si="333"/>
        <v>197.32499999999999</v>
      </c>
      <c r="BP420" s="74">
        <f t="shared" si="334"/>
        <v>11.375000000000002</v>
      </c>
      <c r="BQ420" s="74">
        <f t="shared" si="335"/>
        <v>208.7</v>
      </c>
      <c r="BS420" s="74">
        <f t="shared" si="336"/>
        <v>208.7</v>
      </c>
      <c r="BT420" s="74">
        <f t="shared" si="337"/>
        <v>0</v>
      </c>
      <c r="BU420" s="74"/>
      <c r="BV420" s="77">
        <f t="shared" si="338"/>
        <v>0</v>
      </c>
      <c r="BW420" s="77">
        <f t="shared" si="339"/>
        <v>0.94549592716818398</v>
      </c>
      <c r="BX420" s="77">
        <f t="shared" si="340"/>
        <v>5.4504072831816013E-2</v>
      </c>
      <c r="BY420" s="78"/>
      <c r="BZ420" s="78"/>
      <c r="CA420" s="78"/>
      <c r="CB420" s="78"/>
      <c r="CC420" s="78"/>
      <c r="CD420" s="78"/>
      <c r="CE420" s="78"/>
      <c r="CF420" s="78"/>
      <c r="CG420" s="78"/>
      <c r="CH420" s="78"/>
      <c r="CI420" s="78"/>
      <c r="CJ420" s="78"/>
      <c r="CK420" s="78"/>
      <c r="CL420" s="78"/>
    </row>
    <row r="421" spans="1:90" x14ac:dyDescent="0.25">
      <c r="A421" s="72"/>
      <c r="B421" s="119">
        <v>418</v>
      </c>
      <c r="C421" s="88" t="s">
        <v>355</v>
      </c>
      <c r="D421" s="88" t="s">
        <v>251</v>
      </c>
      <c r="E421" s="73">
        <v>0</v>
      </c>
      <c r="F421" s="73">
        <v>0</v>
      </c>
      <c r="G421" s="73">
        <v>0</v>
      </c>
      <c r="H421" s="74">
        <v>0</v>
      </c>
      <c r="I421" s="74">
        <v>0</v>
      </c>
      <c r="J421" s="74">
        <v>0</v>
      </c>
      <c r="K421" s="75">
        <v>0</v>
      </c>
      <c r="L421" s="74">
        <f t="shared" si="344"/>
        <v>0</v>
      </c>
      <c r="M421" s="74">
        <f t="shared" si="345"/>
        <v>0</v>
      </c>
      <c r="N421" s="74">
        <v>0</v>
      </c>
      <c r="O421" s="74">
        <v>0</v>
      </c>
      <c r="P421" s="74">
        <v>0</v>
      </c>
      <c r="Q421" s="74">
        <v>0</v>
      </c>
      <c r="R421" s="74">
        <v>0</v>
      </c>
      <c r="S421" s="74">
        <v>0</v>
      </c>
      <c r="T421" s="74">
        <v>0</v>
      </c>
      <c r="U421" s="74">
        <v>0</v>
      </c>
      <c r="V421" s="74">
        <v>0</v>
      </c>
      <c r="W421" s="74">
        <v>0</v>
      </c>
      <c r="X421" s="74">
        <v>0</v>
      </c>
      <c r="Y421" s="74">
        <v>0</v>
      </c>
      <c r="Z421" s="74">
        <v>0</v>
      </c>
      <c r="AA421" s="74">
        <v>0</v>
      </c>
      <c r="AB421" s="74">
        <v>0</v>
      </c>
      <c r="AC421" s="74">
        <v>0</v>
      </c>
      <c r="AD421" s="74">
        <v>0</v>
      </c>
      <c r="AE421" s="75">
        <v>0</v>
      </c>
      <c r="AF421" s="74">
        <f t="shared" si="309"/>
        <v>0</v>
      </c>
      <c r="AG421" s="74">
        <f t="shared" si="346"/>
        <v>0</v>
      </c>
      <c r="AH421" s="74">
        <f t="shared" si="347"/>
        <v>0</v>
      </c>
      <c r="AI421" s="75">
        <v>0</v>
      </c>
      <c r="AJ421" s="74">
        <f t="shared" si="348"/>
        <v>0</v>
      </c>
      <c r="AK421" s="74">
        <f t="shared" si="349"/>
        <v>0</v>
      </c>
      <c r="AL421" s="74">
        <f t="shared" si="350"/>
        <v>0</v>
      </c>
      <c r="AM421" s="75">
        <v>0</v>
      </c>
      <c r="AN421" s="74">
        <f t="shared" si="310"/>
        <v>0</v>
      </c>
      <c r="AO421" s="74">
        <f t="shared" si="311"/>
        <v>0</v>
      </c>
      <c r="AP421" s="74">
        <f t="shared" si="312"/>
        <v>0</v>
      </c>
      <c r="AQ421" s="75">
        <v>0</v>
      </c>
      <c r="AR421" s="74">
        <f t="shared" si="313"/>
        <v>0</v>
      </c>
      <c r="AS421" s="74">
        <f t="shared" si="314"/>
        <v>0</v>
      </c>
      <c r="AT421" s="74">
        <f t="shared" si="315"/>
        <v>0</v>
      </c>
      <c r="AU421" s="74">
        <v>0</v>
      </c>
      <c r="AV421" s="74">
        <v>0</v>
      </c>
      <c r="AW421" s="74">
        <v>0</v>
      </c>
      <c r="AX421" s="75">
        <v>0</v>
      </c>
      <c r="AY421" s="74">
        <f t="shared" si="316"/>
        <v>0</v>
      </c>
      <c r="AZ421" s="74">
        <f t="shared" si="317"/>
        <v>0</v>
      </c>
      <c r="BA421" s="74">
        <f t="shared" si="318"/>
        <v>0</v>
      </c>
      <c r="BB421" s="74">
        <v>0</v>
      </c>
      <c r="BC421" s="74">
        <f t="shared" si="341"/>
        <v>0</v>
      </c>
      <c r="BD421" s="74">
        <f t="shared" si="342"/>
        <v>0</v>
      </c>
      <c r="BE421" s="74">
        <f t="shared" si="343"/>
        <v>0</v>
      </c>
      <c r="BF421" s="75">
        <v>0.63</v>
      </c>
      <c r="BG421" s="74">
        <f t="shared" si="351"/>
        <v>0</v>
      </c>
      <c r="BH421" s="74">
        <f t="shared" si="352"/>
        <v>0.34650000000000003</v>
      </c>
      <c r="BI421" s="74">
        <f t="shared" si="353"/>
        <v>0.28350000000000003</v>
      </c>
      <c r="BJ421" s="75">
        <v>0</v>
      </c>
      <c r="BK421" s="74">
        <f t="shared" si="319"/>
        <v>0</v>
      </c>
      <c r="BL421" s="74">
        <f t="shared" si="320"/>
        <v>0</v>
      </c>
      <c r="BM421" s="74">
        <f t="shared" si="321"/>
        <v>0</v>
      </c>
      <c r="BN421" s="74">
        <f t="shared" si="332"/>
        <v>0</v>
      </c>
      <c r="BO421" s="74">
        <f t="shared" si="333"/>
        <v>0.34650000000000003</v>
      </c>
      <c r="BP421" s="74">
        <f t="shared" si="334"/>
        <v>0.28350000000000003</v>
      </c>
      <c r="BQ421" s="74">
        <f t="shared" si="335"/>
        <v>0.63000000000000012</v>
      </c>
      <c r="BS421" s="74">
        <f t="shared" si="336"/>
        <v>0.63</v>
      </c>
      <c r="BT421" s="74">
        <f t="shared" si="337"/>
        <v>0</v>
      </c>
      <c r="BU421" s="74"/>
      <c r="BV421" s="77">
        <f t="shared" si="338"/>
        <v>0</v>
      </c>
      <c r="BW421" s="77">
        <f t="shared" si="339"/>
        <v>0.54999999999999993</v>
      </c>
      <c r="BX421" s="77">
        <f t="shared" si="340"/>
        <v>0.44999999999999996</v>
      </c>
      <c r="BY421" s="78"/>
      <c r="BZ421" s="78"/>
      <c r="CA421" s="78"/>
      <c r="CB421" s="78"/>
      <c r="CC421" s="78"/>
      <c r="CD421" s="78"/>
      <c r="CE421" s="78"/>
      <c r="CF421" s="78"/>
      <c r="CG421" s="78"/>
      <c r="CH421" s="78"/>
      <c r="CI421" s="78"/>
      <c r="CJ421" s="78"/>
      <c r="CK421" s="78"/>
      <c r="CL421" s="78"/>
    </row>
    <row r="422" spans="1:90" x14ac:dyDescent="0.25">
      <c r="A422" s="108" t="s">
        <v>582</v>
      </c>
      <c r="B422" s="120">
        <v>419</v>
      </c>
      <c r="C422" s="81" t="s">
        <v>583</v>
      </c>
      <c r="D422" s="81" t="s">
        <v>464</v>
      </c>
      <c r="E422" s="82">
        <v>0</v>
      </c>
      <c r="F422" s="82">
        <v>0</v>
      </c>
      <c r="G422" s="82">
        <v>0</v>
      </c>
      <c r="H422" s="83">
        <v>0</v>
      </c>
      <c r="I422" s="83">
        <v>0</v>
      </c>
      <c r="J422" s="83">
        <v>0</v>
      </c>
      <c r="K422" s="84">
        <v>0</v>
      </c>
      <c r="L422" s="83">
        <f t="shared" si="344"/>
        <v>0</v>
      </c>
      <c r="M422" s="83">
        <f t="shared" si="345"/>
        <v>0</v>
      </c>
      <c r="N422" s="83">
        <v>0</v>
      </c>
      <c r="O422" s="83">
        <v>0</v>
      </c>
      <c r="P422" s="83">
        <v>0</v>
      </c>
      <c r="Q422" s="83">
        <v>0</v>
      </c>
      <c r="R422" s="83">
        <v>0</v>
      </c>
      <c r="S422" s="83">
        <v>0</v>
      </c>
      <c r="T422" s="83">
        <v>0</v>
      </c>
      <c r="U422" s="83">
        <v>0</v>
      </c>
      <c r="V422" s="83">
        <v>0</v>
      </c>
      <c r="W422" s="83">
        <v>0</v>
      </c>
      <c r="X422" s="83">
        <v>0</v>
      </c>
      <c r="Y422" s="83">
        <v>0</v>
      </c>
      <c r="Z422" s="83">
        <v>0</v>
      </c>
      <c r="AA422" s="83">
        <v>0</v>
      </c>
      <c r="AB422" s="83">
        <v>0</v>
      </c>
      <c r="AC422" s="83">
        <v>0</v>
      </c>
      <c r="AD422" s="83">
        <v>0</v>
      </c>
      <c r="AE422" s="84">
        <v>0</v>
      </c>
      <c r="AF422" s="83">
        <f t="shared" si="309"/>
        <v>0</v>
      </c>
      <c r="AG422" s="83">
        <f t="shared" si="346"/>
        <v>0</v>
      </c>
      <c r="AH422" s="83">
        <f t="shared" si="347"/>
        <v>0</v>
      </c>
      <c r="AI422" s="84">
        <v>0</v>
      </c>
      <c r="AJ422" s="83">
        <f t="shared" si="348"/>
        <v>0</v>
      </c>
      <c r="AK422" s="83">
        <f t="shared" si="349"/>
        <v>0</v>
      </c>
      <c r="AL422" s="83">
        <f t="shared" si="350"/>
        <v>0</v>
      </c>
      <c r="AM422" s="84">
        <v>0</v>
      </c>
      <c r="AN422" s="83">
        <f t="shared" si="310"/>
        <v>0</v>
      </c>
      <c r="AO422" s="83">
        <f t="shared" si="311"/>
        <v>0</v>
      </c>
      <c r="AP422" s="83">
        <f t="shared" si="312"/>
        <v>0</v>
      </c>
      <c r="AQ422" s="84">
        <v>0</v>
      </c>
      <c r="AR422" s="83">
        <f t="shared" si="313"/>
        <v>0</v>
      </c>
      <c r="AS422" s="83">
        <f t="shared" si="314"/>
        <v>0</v>
      </c>
      <c r="AT422" s="83">
        <f t="shared" si="315"/>
        <v>0</v>
      </c>
      <c r="AU422" s="83">
        <v>0</v>
      </c>
      <c r="AV422" s="83">
        <v>0</v>
      </c>
      <c r="AW422" s="83">
        <v>0</v>
      </c>
      <c r="AX422" s="84">
        <v>0</v>
      </c>
      <c r="AY422" s="83">
        <f t="shared" si="316"/>
        <v>0</v>
      </c>
      <c r="AZ422" s="83">
        <f t="shared" si="317"/>
        <v>0</v>
      </c>
      <c r="BA422" s="83">
        <f t="shared" si="318"/>
        <v>0</v>
      </c>
      <c r="BB422" s="83">
        <v>0</v>
      </c>
      <c r="BC422" s="83">
        <f t="shared" ref="BC422:BC453" si="354">BB422*0</f>
        <v>0</v>
      </c>
      <c r="BD422" s="83">
        <f t="shared" ref="BD422:BD453" si="355">BB422*0</f>
        <v>0</v>
      </c>
      <c r="BE422" s="83">
        <f t="shared" ref="BE422:BE453" si="356">1*BB422</f>
        <v>0</v>
      </c>
      <c r="BF422" s="84">
        <v>0</v>
      </c>
      <c r="BG422" s="83">
        <f t="shared" si="351"/>
        <v>0</v>
      </c>
      <c r="BH422" s="83">
        <f t="shared" si="352"/>
        <v>0</v>
      </c>
      <c r="BI422" s="83">
        <f t="shared" si="353"/>
        <v>0</v>
      </c>
      <c r="BJ422" s="84">
        <v>0</v>
      </c>
      <c r="BK422" s="83">
        <f t="shared" si="319"/>
        <v>0</v>
      </c>
      <c r="BL422" s="83">
        <f t="shared" si="320"/>
        <v>0</v>
      </c>
      <c r="BM422" s="83">
        <f t="shared" si="321"/>
        <v>0</v>
      </c>
      <c r="BN422" s="83">
        <f t="shared" si="332"/>
        <v>0</v>
      </c>
      <c r="BO422" s="83">
        <f t="shared" si="333"/>
        <v>0</v>
      </c>
      <c r="BP422" s="83">
        <f t="shared" si="334"/>
        <v>0</v>
      </c>
      <c r="BQ422" s="83">
        <f t="shared" si="335"/>
        <v>0</v>
      </c>
      <c r="BR422" s="85"/>
      <c r="BS422" s="83">
        <f t="shared" si="336"/>
        <v>0</v>
      </c>
      <c r="BT422" s="83">
        <f t="shared" si="337"/>
        <v>0</v>
      </c>
      <c r="BU422" s="83"/>
      <c r="BV422" s="86">
        <f t="shared" si="338"/>
        <v>0</v>
      </c>
      <c r="BW422" s="86">
        <f t="shared" si="339"/>
        <v>0</v>
      </c>
      <c r="BX422" s="86">
        <f t="shared" si="340"/>
        <v>0</v>
      </c>
      <c r="BY422" s="78"/>
      <c r="BZ422" s="78"/>
      <c r="CA422" s="78"/>
      <c r="CB422" s="78"/>
      <c r="CC422" s="78"/>
      <c r="CD422" s="78"/>
      <c r="CE422" s="78"/>
      <c r="CF422" s="78"/>
      <c r="CG422" s="78"/>
      <c r="CH422" s="78"/>
      <c r="CI422" s="78"/>
      <c r="CJ422" s="78"/>
      <c r="CK422" s="78"/>
      <c r="CL422" s="78"/>
    </row>
    <row r="423" spans="1:90" x14ac:dyDescent="0.25">
      <c r="A423" s="87"/>
      <c r="B423" s="119">
        <v>420</v>
      </c>
      <c r="C423" s="88" t="s">
        <v>419</v>
      </c>
      <c r="D423" s="88" t="s">
        <v>252</v>
      </c>
      <c r="E423" s="73">
        <v>0</v>
      </c>
      <c r="F423" s="73">
        <v>0.23</v>
      </c>
      <c r="G423" s="73">
        <v>0</v>
      </c>
      <c r="H423" s="74">
        <v>0</v>
      </c>
      <c r="I423" s="74">
        <v>0</v>
      </c>
      <c r="J423" s="74">
        <v>0</v>
      </c>
      <c r="K423" s="75">
        <v>0</v>
      </c>
      <c r="L423" s="74">
        <f t="shared" si="344"/>
        <v>0</v>
      </c>
      <c r="M423" s="74">
        <f t="shared" si="345"/>
        <v>0</v>
      </c>
      <c r="N423" s="74">
        <v>0</v>
      </c>
      <c r="O423" s="74">
        <v>0</v>
      </c>
      <c r="P423" s="74">
        <v>0</v>
      </c>
      <c r="Q423" s="74">
        <v>0</v>
      </c>
      <c r="R423" s="74">
        <v>0</v>
      </c>
      <c r="S423" s="74">
        <v>7.9</v>
      </c>
      <c r="T423" s="74">
        <v>0</v>
      </c>
      <c r="U423" s="74">
        <v>0</v>
      </c>
      <c r="V423" s="74">
        <v>0</v>
      </c>
      <c r="W423" s="74">
        <v>0</v>
      </c>
      <c r="X423" s="74">
        <v>0</v>
      </c>
      <c r="Y423" s="74">
        <v>0</v>
      </c>
      <c r="Z423" s="74">
        <v>0</v>
      </c>
      <c r="AA423" s="74">
        <v>0</v>
      </c>
      <c r="AB423" s="74">
        <v>0</v>
      </c>
      <c r="AC423" s="74">
        <v>0</v>
      </c>
      <c r="AD423" s="74">
        <v>0</v>
      </c>
      <c r="AE423" s="75">
        <v>0</v>
      </c>
      <c r="AF423" s="74">
        <f t="shared" si="309"/>
        <v>0</v>
      </c>
      <c r="AG423" s="74">
        <f t="shared" si="346"/>
        <v>0</v>
      </c>
      <c r="AH423" s="74">
        <f t="shared" si="347"/>
        <v>0</v>
      </c>
      <c r="AI423" s="75">
        <v>0</v>
      </c>
      <c r="AJ423" s="74">
        <f t="shared" si="348"/>
        <v>0</v>
      </c>
      <c r="AK423" s="74">
        <f t="shared" si="349"/>
        <v>0</v>
      </c>
      <c r="AL423" s="74">
        <f t="shared" si="350"/>
        <v>0</v>
      </c>
      <c r="AM423" s="75">
        <v>0.75</v>
      </c>
      <c r="AN423" s="74">
        <f t="shared" si="310"/>
        <v>0</v>
      </c>
      <c r="AO423" s="74">
        <f t="shared" si="311"/>
        <v>0.41250000000000003</v>
      </c>
      <c r="AP423" s="74">
        <f t="shared" si="312"/>
        <v>0.33750000000000002</v>
      </c>
      <c r="AQ423" s="75">
        <v>0</v>
      </c>
      <c r="AR423" s="74">
        <f t="shared" si="313"/>
        <v>0</v>
      </c>
      <c r="AS423" s="74">
        <f t="shared" si="314"/>
        <v>0</v>
      </c>
      <c r="AT423" s="74">
        <f t="shared" si="315"/>
        <v>0</v>
      </c>
      <c r="AU423" s="74">
        <v>0</v>
      </c>
      <c r="AV423" s="74">
        <v>0</v>
      </c>
      <c r="AW423" s="74">
        <v>0</v>
      </c>
      <c r="AX423" s="75">
        <v>0</v>
      </c>
      <c r="AY423" s="74">
        <f t="shared" si="316"/>
        <v>0</v>
      </c>
      <c r="AZ423" s="74">
        <f t="shared" si="317"/>
        <v>0</v>
      </c>
      <c r="BA423" s="74">
        <f t="shared" si="318"/>
        <v>0</v>
      </c>
      <c r="BB423" s="74">
        <v>0</v>
      </c>
      <c r="BC423" s="74">
        <f t="shared" si="354"/>
        <v>0</v>
      </c>
      <c r="BD423" s="74">
        <f t="shared" si="355"/>
        <v>0</v>
      </c>
      <c r="BE423" s="74">
        <f t="shared" si="356"/>
        <v>0</v>
      </c>
      <c r="BF423" s="75">
        <v>0.17</v>
      </c>
      <c r="BG423" s="74">
        <f t="shared" si="351"/>
        <v>0</v>
      </c>
      <c r="BH423" s="74">
        <f t="shared" si="352"/>
        <v>9.3500000000000014E-2</v>
      </c>
      <c r="BI423" s="74">
        <f t="shared" si="353"/>
        <v>7.6500000000000012E-2</v>
      </c>
      <c r="BJ423" s="75">
        <v>0</v>
      </c>
      <c r="BK423" s="74">
        <f t="shared" si="319"/>
        <v>0</v>
      </c>
      <c r="BL423" s="74">
        <f t="shared" si="320"/>
        <v>0</v>
      </c>
      <c r="BM423" s="74">
        <f t="shared" si="321"/>
        <v>0</v>
      </c>
      <c r="BN423" s="74">
        <f t="shared" si="332"/>
        <v>0</v>
      </c>
      <c r="BO423" s="74">
        <f t="shared" si="333"/>
        <v>8.4060000000000006</v>
      </c>
      <c r="BP423" s="74">
        <f t="shared" si="334"/>
        <v>0.64400000000000002</v>
      </c>
      <c r="BQ423" s="74">
        <f t="shared" si="335"/>
        <v>9.0500000000000007</v>
      </c>
      <c r="BS423" s="74">
        <f t="shared" si="336"/>
        <v>9.0500000000000007</v>
      </c>
      <c r="BT423" s="74">
        <f t="shared" si="337"/>
        <v>0</v>
      </c>
      <c r="BU423" s="74"/>
      <c r="BV423" s="77">
        <f t="shared" si="338"/>
        <v>0</v>
      </c>
      <c r="BW423" s="77">
        <f t="shared" si="339"/>
        <v>0.92883977900552483</v>
      </c>
      <c r="BX423" s="77">
        <f t="shared" si="340"/>
        <v>7.1160220994475137E-2</v>
      </c>
      <c r="BY423" s="78"/>
      <c r="BZ423" s="78"/>
      <c r="CA423" s="78"/>
      <c r="CB423" s="78"/>
      <c r="CC423" s="78"/>
      <c r="CD423" s="78"/>
      <c r="CE423" s="78"/>
      <c r="CF423" s="78"/>
      <c r="CG423" s="78"/>
      <c r="CH423" s="78"/>
      <c r="CI423" s="78"/>
      <c r="CJ423" s="78"/>
      <c r="CK423" s="78"/>
      <c r="CL423" s="78"/>
    </row>
    <row r="424" spans="1:90" x14ac:dyDescent="0.25">
      <c r="A424" s="72"/>
      <c r="B424" s="119">
        <v>421</v>
      </c>
      <c r="C424" s="88" t="s">
        <v>388</v>
      </c>
      <c r="D424" s="88" t="s">
        <v>253</v>
      </c>
      <c r="E424" s="73">
        <v>0</v>
      </c>
      <c r="F424" s="73">
        <v>0</v>
      </c>
      <c r="G424" s="73">
        <v>0</v>
      </c>
      <c r="H424" s="74">
        <v>0</v>
      </c>
      <c r="I424" s="74">
        <v>0</v>
      </c>
      <c r="J424" s="74">
        <v>0</v>
      </c>
      <c r="K424" s="75">
        <v>0</v>
      </c>
      <c r="L424" s="74">
        <f t="shared" si="344"/>
        <v>0</v>
      </c>
      <c r="M424" s="74">
        <f t="shared" si="345"/>
        <v>0</v>
      </c>
      <c r="N424" s="74">
        <v>0</v>
      </c>
      <c r="O424" s="74">
        <v>0</v>
      </c>
      <c r="P424" s="74">
        <v>0</v>
      </c>
      <c r="Q424" s="74">
        <v>0</v>
      </c>
      <c r="R424" s="74">
        <v>0</v>
      </c>
      <c r="S424" s="74">
        <v>0</v>
      </c>
      <c r="T424" s="74">
        <v>0</v>
      </c>
      <c r="U424" s="74">
        <v>0</v>
      </c>
      <c r="V424" s="74">
        <v>0</v>
      </c>
      <c r="W424" s="74">
        <v>0</v>
      </c>
      <c r="X424" s="74">
        <v>0</v>
      </c>
      <c r="Y424" s="74">
        <v>0</v>
      </c>
      <c r="Z424" s="74">
        <v>0</v>
      </c>
      <c r="AA424" s="74">
        <v>0</v>
      </c>
      <c r="AB424" s="74">
        <v>0</v>
      </c>
      <c r="AC424" s="74">
        <v>0</v>
      </c>
      <c r="AD424" s="74">
        <v>0</v>
      </c>
      <c r="AE424" s="75">
        <v>0</v>
      </c>
      <c r="AF424" s="74">
        <f t="shared" si="309"/>
        <v>0</v>
      </c>
      <c r="AG424" s="74">
        <f t="shared" si="346"/>
        <v>0</v>
      </c>
      <c r="AH424" s="74">
        <f t="shared" si="347"/>
        <v>0</v>
      </c>
      <c r="AI424" s="75">
        <v>0</v>
      </c>
      <c r="AJ424" s="74">
        <f t="shared" si="348"/>
        <v>0</v>
      </c>
      <c r="AK424" s="74">
        <f t="shared" si="349"/>
        <v>0</v>
      </c>
      <c r="AL424" s="74">
        <f t="shared" si="350"/>
        <v>0</v>
      </c>
      <c r="AM424" s="75">
        <v>0</v>
      </c>
      <c r="AN424" s="74">
        <f t="shared" si="310"/>
        <v>0</v>
      </c>
      <c r="AO424" s="74">
        <f t="shared" si="311"/>
        <v>0</v>
      </c>
      <c r="AP424" s="74">
        <f t="shared" si="312"/>
        <v>0</v>
      </c>
      <c r="AQ424" s="75">
        <v>0</v>
      </c>
      <c r="AR424" s="74">
        <f t="shared" si="313"/>
        <v>0</v>
      </c>
      <c r="AS424" s="74">
        <f t="shared" si="314"/>
        <v>0</v>
      </c>
      <c r="AT424" s="74">
        <f t="shared" si="315"/>
        <v>0</v>
      </c>
      <c r="AU424" s="74">
        <v>0</v>
      </c>
      <c r="AV424" s="74">
        <v>0</v>
      </c>
      <c r="AW424" s="74">
        <v>0</v>
      </c>
      <c r="AX424" s="75">
        <v>0</v>
      </c>
      <c r="AY424" s="74">
        <f t="shared" si="316"/>
        <v>0</v>
      </c>
      <c r="AZ424" s="74">
        <f t="shared" si="317"/>
        <v>0</v>
      </c>
      <c r="BA424" s="74">
        <f t="shared" si="318"/>
        <v>0</v>
      </c>
      <c r="BB424" s="74">
        <v>0</v>
      </c>
      <c r="BC424" s="74">
        <f t="shared" si="354"/>
        <v>0</v>
      </c>
      <c r="BD424" s="74">
        <f t="shared" si="355"/>
        <v>0</v>
      </c>
      <c r="BE424" s="74">
        <f t="shared" si="356"/>
        <v>0</v>
      </c>
      <c r="BF424" s="75">
        <v>1.26</v>
      </c>
      <c r="BG424" s="74">
        <f t="shared" si="351"/>
        <v>0</v>
      </c>
      <c r="BH424" s="74">
        <f t="shared" si="352"/>
        <v>0.69300000000000006</v>
      </c>
      <c r="BI424" s="74">
        <f t="shared" si="353"/>
        <v>0.56700000000000006</v>
      </c>
      <c r="BJ424" s="75">
        <v>0</v>
      </c>
      <c r="BK424" s="74">
        <f t="shared" si="319"/>
        <v>0</v>
      </c>
      <c r="BL424" s="74">
        <f t="shared" si="320"/>
        <v>0</v>
      </c>
      <c r="BM424" s="74">
        <f t="shared" si="321"/>
        <v>0</v>
      </c>
      <c r="BN424" s="74">
        <f t="shared" si="332"/>
        <v>0</v>
      </c>
      <c r="BO424" s="74">
        <f t="shared" si="333"/>
        <v>0.69300000000000006</v>
      </c>
      <c r="BP424" s="74">
        <f t="shared" si="334"/>
        <v>0.56700000000000006</v>
      </c>
      <c r="BQ424" s="74">
        <f t="shared" si="335"/>
        <v>1.2600000000000002</v>
      </c>
      <c r="BS424" s="74">
        <f t="shared" si="336"/>
        <v>1.26</v>
      </c>
      <c r="BT424" s="74">
        <f t="shared" si="337"/>
        <v>0</v>
      </c>
      <c r="BU424" s="74"/>
      <c r="BV424" s="77">
        <f t="shared" si="338"/>
        <v>0</v>
      </c>
      <c r="BW424" s="77">
        <f t="shared" si="339"/>
        <v>0.54999999999999993</v>
      </c>
      <c r="BX424" s="77">
        <f t="shared" si="340"/>
        <v>0.44999999999999996</v>
      </c>
      <c r="BY424" s="78"/>
      <c r="BZ424" s="78"/>
      <c r="CA424" s="78"/>
      <c r="CB424" s="78"/>
      <c r="CC424" s="78"/>
      <c r="CD424" s="78"/>
      <c r="CE424" s="78"/>
      <c r="CF424" s="78"/>
      <c r="CG424" s="78"/>
      <c r="CH424" s="78"/>
      <c r="CI424" s="78"/>
      <c r="CJ424" s="78"/>
      <c r="CK424" s="78"/>
      <c r="CL424" s="78"/>
    </row>
    <row r="425" spans="1:90" x14ac:dyDescent="0.25">
      <c r="A425" s="87"/>
      <c r="B425" s="119">
        <v>422</v>
      </c>
      <c r="C425" s="88" t="s">
        <v>585</v>
      </c>
      <c r="D425" s="88" t="s">
        <v>254</v>
      </c>
      <c r="E425" s="73">
        <v>0</v>
      </c>
      <c r="F425" s="73">
        <v>3.2</v>
      </c>
      <c r="G425" s="73">
        <v>0</v>
      </c>
      <c r="H425" s="74">
        <v>0</v>
      </c>
      <c r="I425" s="74">
        <v>0</v>
      </c>
      <c r="J425" s="74">
        <v>0</v>
      </c>
      <c r="K425" s="75">
        <v>0</v>
      </c>
      <c r="L425" s="74">
        <f t="shared" si="344"/>
        <v>0</v>
      </c>
      <c r="M425" s="74">
        <f t="shared" si="345"/>
        <v>0</v>
      </c>
      <c r="N425" s="74">
        <v>0</v>
      </c>
      <c r="O425" s="74">
        <v>0</v>
      </c>
      <c r="P425" s="74">
        <v>0</v>
      </c>
      <c r="Q425" s="74">
        <v>0</v>
      </c>
      <c r="R425" s="74">
        <v>0</v>
      </c>
      <c r="S425" s="74">
        <v>0</v>
      </c>
      <c r="T425" s="74">
        <v>0</v>
      </c>
      <c r="U425" s="74">
        <v>0</v>
      </c>
      <c r="V425" s="74">
        <v>58</v>
      </c>
      <c r="W425" s="74">
        <v>0</v>
      </c>
      <c r="X425" s="74">
        <v>0</v>
      </c>
      <c r="Y425" s="74">
        <v>0</v>
      </c>
      <c r="Z425" s="74">
        <v>0</v>
      </c>
      <c r="AA425" s="74">
        <v>0</v>
      </c>
      <c r="AB425" s="74">
        <v>0</v>
      </c>
      <c r="AC425" s="74">
        <v>0</v>
      </c>
      <c r="AD425" s="74">
        <v>0</v>
      </c>
      <c r="AE425" s="75">
        <v>0</v>
      </c>
      <c r="AF425" s="74">
        <f t="shared" si="309"/>
        <v>0</v>
      </c>
      <c r="AG425" s="74">
        <f t="shared" si="346"/>
        <v>0</v>
      </c>
      <c r="AH425" s="74">
        <f t="shared" si="347"/>
        <v>0</v>
      </c>
      <c r="AI425" s="75">
        <v>0</v>
      </c>
      <c r="AJ425" s="74">
        <f t="shared" si="348"/>
        <v>0</v>
      </c>
      <c r="AK425" s="74">
        <f t="shared" si="349"/>
        <v>0</v>
      </c>
      <c r="AL425" s="74">
        <f t="shared" si="350"/>
        <v>0</v>
      </c>
      <c r="AM425" s="75">
        <v>0</v>
      </c>
      <c r="AN425" s="74">
        <f t="shared" si="310"/>
        <v>0</v>
      </c>
      <c r="AO425" s="74">
        <f t="shared" si="311"/>
        <v>0</v>
      </c>
      <c r="AP425" s="74">
        <f t="shared" si="312"/>
        <v>0</v>
      </c>
      <c r="AQ425" s="75">
        <v>110</v>
      </c>
      <c r="AR425" s="74">
        <f t="shared" si="313"/>
        <v>55</v>
      </c>
      <c r="AS425" s="74">
        <f t="shared" si="314"/>
        <v>27.5</v>
      </c>
      <c r="AT425" s="74">
        <f t="shared" si="315"/>
        <v>27.5</v>
      </c>
      <c r="AU425" s="74">
        <v>0</v>
      </c>
      <c r="AV425" s="74">
        <v>0</v>
      </c>
      <c r="AW425" s="74">
        <v>0</v>
      </c>
      <c r="AX425" s="75">
        <v>0</v>
      </c>
      <c r="AY425" s="74">
        <f t="shared" si="316"/>
        <v>0</v>
      </c>
      <c r="AZ425" s="74">
        <f t="shared" si="317"/>
        <v>0</v>
      </c>
      <c r="BA425" s="74">
        <f t="shared" si="318"/>
        <v>0</v>
      </c>
      <c r="BB425" s="74">
        <v>0</v>
      </c>
      <c r="BC425" s="74">
        <f t="shared" si="354"/>
        <v>0</v>
      </c>
      <c r="BD425" s="74">
        <f t="shared" si="355"/>
        <v>0</v>
      </c>
      <c r="BE425" s="74">
        <f t="shared" si="356"/>
        <v>0</v>
      </c>
      <c r="BF425" s="75">
        <v>4.3499999999999996</v>
      </c>
      <c r="BG425" s="74">
        <f t="shared" si="351"/>
        <v>0</v>
      </c>
      <c r="BH425" s="74">
        <f t="shared" si="352"/>
        <v>2.3925000000000001</v>
      </c>
      <c r="BI425" s="74">
        <f t="shared" si="353"/>
        <v>1.9574999999999998</v>
      </c>
      <c r="BJ425" s="75">
        <v>0</v>
      </c>
      <c r="BK425" s="74">
        <f t="shared" si="319"/>
        <v>0</v>
      </c>
      <c r="BL425" s="74">
        <f t="shared" si="320"/>
        <v>0</v>
      </c>
      <c r="BM425" s="74">
        <f t="shared" si="321"/>
        <v>0</v>
      </c>
      <c r="BN425" s="74">
        <f t="shared" si="332"/>
        <v>55</v>
      </c>
      <c r="BO425" s="74">
        <f t="shared" si="333"/>
        <v>87.892499999999998</v>
      </c>
      <c r="BP425" s="74">
        <f t="shared" si="334"/>
        <v>32.657499999999999</v>
      </c>
      <c r="BQ425" s="74">
        <f t="shared" si="335"/>
        <v>175.54999999999998</v>
      </c>
      <c r="BS425" s="74">
        <f t="shared" si="336"/>
        <v>175.54999999999998</v>
      </c>
      <c r="BT425" s="74">
        <f t="shared" si="337"/>
        <v>0</v>
      </c>
      <c r="BU425" s="74"/>
      <c r="BV425" s="77">
        <f t="shared" si="338"/>
        <v>0.31330105383081747</v>
      </c>
      <c r="BW425" s="77">
        <f t="shared" si="339"/>
        <v>0.50066932497863859</v>
      </c>
      <c r="BX425" s="77">
        <f t="shared" si="340"/>
        <v>0.186029621190544</v>
      </c>
      <c r="BY425" s="78"/>
      <c r="BZ425" s="78"/>
      <c r="CA425" s="78"/>
      <c r="CB425" s="78"/>
      <c r="CC425" s="78"/>
      <c r="CD425" s="78"/>
      <c r="CE425" s="78"/>
      <c r="CF425" s="78"/>
      <c r="CG425" s="78"/>
      <c r="CH425" s="78"/>
      <c r="CI425" s="78"/>
      <c r="CJ425" s="78"/>
      <c r="CK425" s="78"/>
      <c r="CL425" s="78"/>
    </row>
    <row r="426" spans="1:90" x14ac:dyDescent="0.25">
      <c r="A426" s="87"/>
      <c r="B426" s="119">
        <v>423</v>
      </c>
      <c r="C426" s="88" t="s">
        <v>590</v>
      </c>
      <c r="D426" s="88" t="s">
        <v>682</v>
      </c>
      <c r="E426" s="73">
        <v>0</v>
      </c>
      <c r="F426" s="73">
        <v>0</v>
      </c>
      <c r="G426" s="73">
        <v>0</v>
      </c>
      <c r="H426" s="74">
        <v>0</v>
      </c>
      <c r="I426" s="74">
        <v>0</v>
      </c>
      <c r="J426" s="74">
        <v>0</v>
      </c>
      <c r="K426" s="75">
        <v>0</v>
      </c>
      <c r="L426" s="74">
        <f t="shared" si="344"/>
        <v>0</v>
      </c>
      <c r="M426" s="74">
        <f t="shared" si="345"/>
        <v>0</v>
      </c>
      <c r="N426" s="74">
        <v>0</v>
      </c>
      <c r="O426" s="74">
        <v>0</v>
      </c>
      <c r="P426" s="74">
        <v>0</v>
      </c>
      <c r="Q426" s="74">
        <v>0</v>
      </c>
      <c r="R426" s="74">
        <v>0</v>
      </c>
      <c r="S426" s="74">
        <v>0</v>
      </c>
      <c r="T426" s="74">
        <v>0</v>
      </c>
      <c r="U426" s="74">
        <v>0</v>
      </c>
      <c r="V426" s="74">
        <v>0</v>
      </c>
      <c r="W426" s="74">
        <v>2.5</v>
      </c>
      <c r="X426" s="74">
        <v>0</v>
      </c>
      <c r="Y426" s="74">
        <v>0</v>
      </c>
      <c r="Z426" s="74">
        <v>0</v>
      </c>
      <c r="AA426" s="74">
        <v>0</v>
      </c>
      <c r="AB426" s="74">
        <v>0</v>
      </c>
      <c r="AC426" s="74">
        <v>0</v>
      </c>
      <c r="AD426" s="74">
        <v>0</v>
      </c>
      <c r="AE426" s="75">
        <v>0</v>
      </c>
      <c r="AF426" s="74">
        <f t="shared" si="309"/>
        <v>0</v>
      </c>
      <c r="AG426" s="74">
        <f t="shared" si="346"/>
        <v>0</v>
      </c>
      <c r="AH426" s="74">
        <f t="shared" si="347"/>
        <v>0</v>
      </c>
      <c r="AI426" s="75">
        <v>0</v>
      </c>
      <c r="AJ426" s="74">
        <f t="shared" si="348"/>
        <v>0</v>
      </c>
      <c r="AK426" s="74">
        <f t="shared" si="349"/>
        <v>0</v>
      </c>
      <c r="AL426" s="74">
        <f t="shared" si="350"/>
        <v>0</v>
      </c>
      <c r="AM426" s="75">
        <v>0</v>
      </c>
      <c r="AN426" s="74">
        <f t="shared" si="310"/>
        <v>0</v>
      </c>
      <c r="AO426" s="74">
        <f t="shared" si="311"/>
        <v>0</v>
      </c>
      <c r="AP426" s="74">
        <f t="shared" si="312"/>
        <v>0</v>
      </c>
      <c r="AQ426" s="75">
        <v>0</v>
      </c>
      <c r="AR426" s="74">
        <f t="shared" si="313"/>
        <v>0</v>
      </c>
      <c r="AS426" s="74">
        <f t="shared" si="314"/>
        <v>0</v>
      </c>
      <c r="AT426" s="74">
        <f t="shared" si="315"/>
        <v>0</v>
      </c>
      <c r="AU426" s="74">
        <v>0</v>
      </c>
      <c r="AV426" s="74">
        <v>0</v>
      </c>
      <c r="AW426" s="74">
        <v>0</v>
      </c>
      <c r="AX426" s="75">
        <v>0</v>
      </c>
      <c r="AY426" s="74">
        <f t="shared" si="316"/>
        <v>0</v>
      </c>
      <c r="AZ426" s="74">
        <f t="shared" si="317"/>
        <v>0</v>
      </c>
      <c r="BA426" s="74">
        <f t="shared" si="318"/>
        <v>0</v>
      </c>
      <c r="BB426" s="74">
        <v>0</v>
      </c>
      <c r="BC426" s="74">
        <f t="shared" si="354"/>
        <v>0</v>
      </c>
      <c r="BD426" s="74">
        <f t="shared" si="355"/>
        <v>0</v>
      </c>
      <c r="BE426" s="74">
        <f t="shared" si="356"/>
        <v>0</v>
      </c>
      <c r="BF426" s="75">
        <v>0.1</v>
      </c>
      <c r="BG426" s="74">
        <f t="shared" si="351"/>
        <v>0</v>
      </c>
      <c r="BH426" s="74">
        <f t="shared" si="352"/>
        <v>5.5000000000000007E-2</v>
      </c>
      <c r="BI426" s="74">
        <f t="shared" si="353"/>
        <v>4.5000000000000005E-2</v>
      </c>
      <c r="BJ426" s="75">
        <v>0</v>
      </c>
      <c r="BK426" s="74">
        <f t="shared" si="319"/>
        <v>0</v>
      </c>
      <c r="BL426" s="74">
        <f t="shared" si="320"/>
        <v>0</v>
      </c>
      <c r="BM426" s="74">
        <f t="shared" si="321"/>
        <v>0</v>
      </c>
      <c r="BN426" s="74">
        <f t="shared" si="332"/>
        <v>0</v>
      </c>
      <c r="BO426" s="74">
        <f t="shared" si="333"/>
        <v>2.5550000000000002</v>
      </c>
      <c r="BP426" s="74">
        <f t="shared" si="334"/>
        <v>4.5000000000000005E-2</v>
      </c>
      <c r="BQ426" s="74">
        <f t="shared" si="335"/>
        <v>2.6</v>
      </c>
      <c r="BS426" s="74">
        <f t="shared" si="336"/>
        <v>2.6</v>
      </c>
      <c r="BT426" s="74">
        <f t="shared" si="337"/>
        <v>0</v>
      </c>
      <c r="BU426" s="74"/>
      <c r="BV426" s="77">
        <f t="shared" si="338"/>
        <v>0</v>
      </c>
      <c r="BW426" s="77">
        <f t="shared" si="339"/>
        <v>0.98269230769230775</v>
      </c>
      <c r="BX426" s="77">
        <f t="shared" si="340"/>
        <v>1.7307692307692309E-2</v>
      </c>
      <c r="BY426" s="78"/>
      <c r="BZ426" s="78"/>
      <c r="CA426" s="78"/>
      <c r="CB426" s="78"/>
      <c r="CC426" s="78"/>
      <c r="CD426" s="78"/>
      <c r="CE426" s="78"/>
      <c r="CF426" s="78"/>
      <c r="CG426" s="78"/>
      <c r="CH426" s="78"/>
      <c r="CI426" s="78"/>
      <c r="CJ426" s="78"/>
      <c r="CK426" s="78"/>
      <c r="CL426" s="78"/>
    </row>
    <row r="427" spans="1:90" x14ac:dyDescent="0.25">
      <c r="A427" s="72"/>
      <c r="B427" s="119">
        <v>424</v>
      </c>
      <c r="C427" s="88" t="s">
        <v>589</v>
      </c>
      <c r="D427" s="88" t="s">
        <v>255</v>
      </c>
      <c r="E427" s="73">
        <v>0</v>
      </c>
      <c r="F427" s="73">
        <v>3.29</v>
      </c>
      <c r="G427" s="73">
        <v>0</v>
      </c>
      <c r="H427" s="74">
        <v>0</v>
      </c>
      <c r="I427" s="74">
        <v>0</v>
      </c>
      <c r="J427" s="74">
        <v>0</v>
      </c>
      <c r="K427" s="75">
        <v>0</v>
      </c>
      <c r="L427" s="74">
        <f t="shared" si="344"/>
        <v>0</v>
      </c>
      <c r="M427" s="74">
        <f t="shared" si="345"/>
        <v>0</v>
      </c>
      <c r="N427" s="74">
        <v>0</v>
      </c>
      <c r="O427" s="74">
        <v>2.2400000000000002</v>
      </c>
      <c r="P427" s="74">
        <v>20</v>
      </c>
      <c r="Q427" s="74">
        <v>4.25</v>
      </c>
      <c r="R427" s="74">
        <v>0</v>
      </c>
      <c r="S427" s="74">
        <v>10.95</v>
      </c>
      <c r="T427" s="74">
        <v>0</v>
      </c>
      <c r="U427" s="74">
        <v>0</v>
      </c>
      <c r="V427" s="74">
        <v>0</v>
      </c>
      <c r="W427" s="74">
        <v>0</v>
      </c>
      <c r="X427" s="74">
        <v>0</v>
      </c>
      <c r="Y427" s="74">
        <v>0</v>
      </c>
      <c r="Z427" s="74">
        <v>0</v>
      </c>
      <c r="AA427" s="74">
        <v>9.0500000000000007</v>
      </c>
      <c r="AB427" s="74">
        <v>0</v>
      </c>
      <c r="AC427" s="74">
        <v>0</v>
      </c>
      <c r="AD427" s="74">
        <v>0</v>
      </c>
      <c r="AE427" s="75">
        <v>8.4</v>
      </c>
      <c r="AF427" s="74">
        <f t="shared" si="309"/>
        <v>0</v>
      </c>
      <c r="AG427" s="74">
        <f t="shared" si="346"/>
        <v>0</v>
      </c>
      <c r="AH427" s="74">
        <f t="shared" si="347"/>
        <v>8.4</v>
      </c>
      <c r="AI427" s="75">
        <v>0</v>
      </c>
      <c r="AJ427" s="74">
        <f t="shared" si="348"/>
        <v>0</v>
      </c>
      <c r="AK427" s="74">
        <f t="shared" si="349"/>
        <v>0</v>
      </c>
      <c r="AL427" s="74">
        <f t="shared" si="350"/>
        <v>0</v>
      </c>
      <c r="AM427" s="75">
        <v>0</v>
      </c>
      <c r="AN427" s="74">
        <f t="shared" si="310"/>
        <v>0</v>
      </c>
      <c r="AO427" s="74">
        <f t="shared" si="311"/>
        <v>0</v>
      </c>
      <c r="AP427" s="74">
        <f t="shared" si="312"/>
        <v>0</v>
      </c>
      <c r="AQ427" s="75">
        <v>0</v>
      </c>
      <c r="AR427" s="74">
        <f t="shared" si="313"/>
        <v>0</v>
      </c>
      <c r="AS427" s="74">
        <f t="shared" si="314"/>
        <v>0</v>
      </c>
      <c r="AT427" s="74">
        <f t="shared" si="315"/>
        <v>0</v>
      </c>
      <c r="AU427" s="74">
        <v>0</v>
      </c>
      <c r="AV427" s="74">
        <v>0</v>
      </c>
      <c r="AW427" s="74">
        <v>0</v>
      </c>
      <c r="AX427" s="75">
        <v>0</v>
      </c>
      <c r="AY427" s="74">
        <f t="shared" si="316"/>
        <v>0</v>
      </c>
      <c r="AZ427" s="74">
        <f t="shared" si="317"/>
        <v>0</v>
      </c>
      <c r="BA427" s="74">
        <f t="shared" si="318"/>
        <v>0</v>
      </c>
      <c r="BB427" s="74">
        <v>0</v>
      </c>
      <c r="BC427" s="74">
        <f t="shared" si="354"/>
        <v>0</v>
      </c>
      <c r="BD427" s="74">
        <f t="shared" si="355"/>
        <v>0</v>
      </c>
      <c r="BE427" s="74">
        <f t="shared" si="356"/>
        <v>0</v>
      </c>
      <c r="BF427" s="75">
        <v>1.01</v>
      </c>
      <c r="BG427" s="74">
        <f t="shared" si="351"/>
        <v>0</v>
      </c>
      <c r="BH427" s="74">
        <f t="shared" si="352"/>
        <v>0.5555000000000001</v>
      </c>
      <c r="BI427" s="74">
        <f t="shared" si="353"/>
        <v>0.45450000000000002</v>
      </c>
      <c r="BJ427" s="75">
        <v>0</v>
      </c>
      <c r="BK427" s="74">
        <f t="shared" si="319"/>
        <v>0</v>
      </c>
      <c r="BL427" s="74">
        <f t="shared" si="320"/>
        <v>0</v>
      </c>
      <c r="BM427" s="74">
        <f t="shared" si="321"/>
        <v>0</v>
      </c>
      <c r="BN427" s="74">
        <f t="shared" si="332"/>
        <v>0</v>
      </c>
      <c r="BO427" s="74">
        <f t="shared" si="333"/>
        <v>47.045499999999997</v>
      </c>
      <c r="BP427" s="74">
        <f t="shared" si="334"/>
        <v>12.144500000000001</v>
      </c>
      <c r="BQ427" s="74">
        <f t="shared" si="335"/>
        <v>59.19</v>
      </c>
      <c r="BS427" s="74">
        <f t="shared" si="336"/>
        <v>59.189999999999991</v>
      </c>
      <c r="BT427" s="74">
        <f t="shared" si="337"/>
        <v>0</v>
      </c>
      <c r="BU427" s="74"/>
      <c r="BV427" s="77">
        <f t="shared" si="338"/>
        <v>0</v>
      </c>
      <c r="BW427" s="77">
        <f t="shared" si="339"/>
        <v>0.79482176043250552</v>
      </c>
      <c r="BX427" s="77">
        <f t="shared" si="340"/>
        <v>0.20517823956749454</v>
      </c>
      <c r="BY427" s="78"/>
      <c r="BZ427" s="78"/>
      <c r="CA427" s="78"/>
      <c r="CB427" s="78"/>
      <c r="CC427" s="78"/>
      <c r="CD427" s="78"/>
      <c r="CE427" s="78"/>
      <c r="CF427" s="78"/>
      <c r="CG427" s="78"/>
      <c r="CH427" s="78"/>
      <c r="CI427" s="78"/>
      <c r="CJ427" s="78"/>
      <c r="CK427" s="78"/>
      <c r="CL427" s="78"/>
    </row>
    <row r="428" spans="1:90" x14ac:dyDescent="0.25">
      <c r="A428" s="87"/>
      <c r="B428" s="119">
        <v>425</v>
      </c>
      <c r="C428" s="88" t="s">
        <v>589</v>
      </c>
      <c r="D428" s="88" t="s">
        <v>465</v>
      </c>
      <c r="E428" s="73">
        <v>0</v>
      </c>
      <c r="F428" s="73">
        <v>1.19</v>
      </c>
      <c r="G428" s="73">
        <v>0</v>
      </c>
      <c r="H428" s="74">
        <v>0</v>
      </c>
      <c r="I428" s="74">
        <v>0</v>
      </c>
      <c r="J428" s="74">
        <v>0</v>
      </c>
      <c r="K428" s="75">
        <v>0</v>
      </c>
      <c r="L428" s="74">
        <f t="shared" si="344"/>
        <v>0</v>
      </c>
      <c r="M428" s="74">
        <f t="shared" si="345"/>
        <v>0</v>
      </c>
      <c r="N428" s="74">
        <v>0</v>
      </c>
      <c r="O428" s="74">
        <v>0</v>
      </c>
      <c r="P428" s="74">
        <v>0</v>
      </c>
      <c r="Q428" s="74">
        <v>0</v>
      </c>
      <c r="R428" s="74">
        <v>0</v>
      </c>
      <c r="S428" s="74">
        <v>0</v>
      </c>
      <c r="T428" s="74">
        <v>0</v>
      </c>
      <c r="U428" s="74">
        <v>0</v>
      </c>
      <c r="V428" s="74">
        <v>0</v>
      </c>
      <c r="W428" s="74">
        <v>0</v>
      </c>
      <c r="X428" s="74">
        <v>0</v>
      </c>
      <c r="Y428" s="74">
        <v>0</v>
      </c>
      <c r="Z428" s="74">
        <v>0</v>
      </c>
      <c r="AA428" s="74">
        <v>5.57</v>
      </c>
      <c r="AB428" s="74">
        <v>0</v>
      </c>
      <c r="AC428" s="74">
        <v>0</v>
      </c>
      <c r="AD428" s="74">
        <v>0</v>
      </c>
      <c r="AE428" s="75">
        <v>0</v>
      </c>
      <c r="AF428" s="74">
        <f t="shared" si="309"/>
        <v>0</v>
      </c>
      <c r="AG428" s="74">
        <f t="shared" si="346"/>
        <v>0</v>
      </c>
      <c r="AH428" s="74">
        <f t="shared" si="347"/>
        <v>0</v>
      </c>
      <c r="AI428" s="75">
        <v>0</v>
      </c>
      <c r="AJ428" s="74">
        <f t="shared" si="348"/>
        <v>0</v>
      </c>
      <c r="AK428" s="74">
        <f t="shared" si="349"/>
        <v>0</v>
      </c>
      <c r="AL428" s="74">
        <f t="shared" si="350"/>
        <v>0</v>
      </c>
      <c r="AM428" s="75">
        <v>0</v>
      </c>
      <c r="AN428" s="74">
        <f t="shared" si="310"/>
        <v>0</v>
      </c>
      <c r="AO428" s="74">
        <f t="shared" si="311"/>
        <v>0</v>
      </c>
      <c r="AP428" s="74">
        <f t="shared" si="312"/>
        <v>0</v>
      </c>
      <c r="AQ428" s="75">
        <v>0</v>
      </c>
      <c r="AR428" s="74">
        <f t="shared" si="313"/>
        <v>0</v>
      </c>
      <c r="AS428" s="74">
        <f t="shared" si="314"/>
        <v>0</v>
      </c>
      <c r="AT428" s="74">
        <f t="shared" si="315"/>
        <v>0</v>
      </c>
      <c r="AU428" s="74">
        <v>0</v>
      </c>
      <c r="AV428" s="74">
        <v>0</v>
      </c>
      <c r="AW428" s="74">
        <v>0</v>
      </c>
      <c r="AX428" s="75">
        <v>0</v>
      </c>
      <c r="AY428" s="74">
        <f t="shared" si="316"/>
        <v>0</v>
      </c>
      <c r="AZ428" s="74">
        <f t="shared" si="317"/>
        <v>0</v>
      </c>
      <c r="BA428" s="74">
        <f t="shared" si="318"/>
        <v>0</v>
      </c>
      <c r="BB428" s="74">
        <v>0</v>
      </c>
      <c r="BC428" s="74">
        <f t="shared" si="354"/>
        <v>0</v>
      </c>
      <c r="BD428" s="74">
        <f t="shared" si="355"/>
        <v>0</v>
      </c>
      <c r="BE428" s="74">
        <f t="shared" si="356"/>
        <v>0</v>
      </c>
      <c r="BF428" s="75">
        <v>1.18</v>
      </c>
      <c r="BG428" s="74">
        <f t="shared" si="351"/>
        <v>0</v>
      </c>
      <c r="BH428" s="74">
        <f t="shared" si="352"/>
        <v>0.64900000000000002</v>
      </c>
      <c r="BI428" s="74">
        <f t="shared" si="353"/>
        <v>0.53100000000000003</v>
      </c>
      <c r="BJ428" s="75">
        <v>0</v>
      </c>
      <c r="BK428" s="74">
        <f t="shared" si="319"/>
        <v>0</v>
      </c>
      <c r="BL428" s="74">
        <f t="shared" si="320"/>
        <v>0</v>
      </c>
      <c r="BM428" s="74">
        <f t="shared" si="321"/>
        <v>0</v>
      </c>
      <c r="BN428" s="74">
        <f t="shared" si="332"/>
        <v>0</v>
      </c>
      <c r="BO428" s="74">
        <f t="shared" si="333"/>
        <v>6.2190000000000003</v>
      </c>
      <c r="BP428" s="74">
        <f t="shared" si="334"/>
        <v>1.7210000000000001</v>
      </c>
      <c r="BQ428" s="74">
        <f t="shared" si="335"/>
        <v>7.94</v>
      </c>
      <c r="BS428" s="74">
        <f t="shared" si="336"/>
        <v>7.9399999999999995</v>
      </c>
      <c r="BT428" s="74">
        <f t="shared" si="337"/>
        <v>0</v>
      </c>
      <c r="BU428" s="74"/>
      <c r="BV428" s="77">
        <f t="shared" si="338"/>
        <v>0</v>
      </c>
      <c r="BW428" s="77">
        <f t="shared" si="339"/>
        <v>0.78324937027707808</v>
      </c>
      <c r="BX428" s="77">
        <f t="shared" si="340"/>
        <v>0.21675062972292192</v>
      </c>
      <c r="BY428" s="78"/>
      <c r="BZ428" s="78"/>
      <c r="CA428" s="78"/>
      <c r="CB428" s="78"/>
      <c r="CC428" s="78"/>
      <c r="CD428" s="78"/>
      <c r="CE428" s="78"/>
      <c r="CF428" s="78"/>
      <c r="CG428" s="78"/>
      <c r="CH428" s="78"/>
      <c r="CI428" s="78"/>
      <c r="CJ428" s="78"/>
      <c r="CK428" s="78"/>
      <c r="CL428" s="78"/>
    </row>
    <row r="429" spans="1:90" x14ac:dyDescent="0.25">
      <c r="A429" s="108" t="s">
        <v>582</v>
      </c>
      <c r="B429" s="120">
        <v>426</v>
      </c>
      <c r="C429" s="81" t="s">
        <v>589</v>
      </c>
      <c r="D429" s="81" t="s">
        <v>466</v>
      </c>
      <c r="E429" s="82">
        <v>0</v>
      </c>
      <c r="F429" s="82">
        <v>0</v>
      </c>
      <c r="G429" s="82">
        <v>0</v>
      </c>
      <c r="H429" s="83">
        <v>0</v>
      </c>
      <c r="I429" s="83">
        <v>0</v>
      </c>
      <c r="J429" s="83">
        <v>0</v>
      </c>
      <c r="K429" s="84">
        <v>0</v>
      </c>
      <c r="L429" s="83">
        <f t="shared" si="344"/>
        <v>0</v>
      </c>
      <c r="M429" s="83">
        <f t="shared" si="345"/>
        <v>0</v>
      </c>
      <c r="N429" s="83">
        <v>0</v>
      </c>
      <c r="O429" s="83">
        <v>0</v>
      </c>
      <c r="P429" s="83">
        <v>0</v>
      </c>
      <c r="Q429" s="83">
        <v>0</v>
      </c>
      <c r="R429" s="83">
        <v>0</v>
      </c>
      <c r="S429" s="83">
        <v>0</v>
      </c>
      <c r="T429" s="83">
        <v>0</v>
      </c>
      <c r="U429" s="83">
        <v>0</v>
      </c>
      <c r="V429" s="83">
        <v>0</v>
      </c>
      <c r="W429" s="83">
        <v>0</v>
      </c>
      <c r="X429" s="83">
        <v>0</v>
      </c>
      <c r="Y429" s="83">
        <v>0</v>
      </c>
      <c r="Z429" s="83">
        <v>0</v>
      </c>
      <c r="AA429" s="83">
        <v>0</v>
      </c>
      <c r="AB429" s="83">
        <v>0</v>
      </c>
      <c r="AC429" s="83">
        <v>0</v>
      </c>
      <c r="AD429" s="83">
        <v>0</v>
      </c>
      <c r="AE429" s="84">
        <v>0</v>
      </c>
      <c r="AF429" s="83">
        <f t="shared" si="309"/>
        <v>0</v>
      </c>
      <c r="AG429" s="83">
        <f t="shared" si="346"/>
        <v>0</v>
      </c>
      <c r="AH429" s="83">
        <f t="shared" si="347"/>
        <v>0</v>
      </c>
      <c r="AI429" s="84">
        <v>0</v>
      </c>
      <c r="AJ429" s="83">
        <f t="shared" si="348"/>
        <v>0</v>
      </c>
      <c r="AK429" s="83">
        <f t="shared" si="349"/>
        <v>0</v>
      </c>
      <c r="AL429" s="83">
        <f t="shared" si="350"/>
        <v>0</v>
      </c>
      <c r="AM429" s="84">
        <v>0</v>
      </c>
      <c r="AN429" s="83">
        <f t="shared" si="310"/>
        <v>0</v>
      </c>
      <c r="AO429" s="83">
        <f t="shared" si="311"/>
        <v>0</v>
      </c>
      <c r="AP429" s="83">
        <f t="shared" si="312"/>
        <v>0</v>
      </c>
      <c r="AQ429" s="84">
        <v>0</v>
      </c>
      <c r="AR429" s="83">
        <f t="shared" si="313"/>
        <v>0</v>
      </c>
      <c r="AS429" s="83">
        <f t="shared" si="314"/>
        <v>0</v>
      </c>
      <c r="AT429" s="83">
        <f t="shared" si="315"/>
        <v>0</v>
      </c>
      <c r="AU429" s="83">
        <v>0</v>
      </c>
      <c r="AV429" s="83">
        <v>0</v>
      </c>
      <c r="AW429" s="83">
        <v>0</v>
      </c>
      <c r="AX429" s="84">
        <v>0</v>
      </c>
      <c r="AY429" s="83">
        <f t="shared" si="316"/>
        <v>0</v>
      </c>
      <c r="AZ429" s="83">
        <f t="shared" si="317"/>
        <v>0</v>
      </c>
      <c r="BA429" s="83">
        <f t="shared" si="318"/>
        <v>0</v>
      </c>
      <c r="BB429" s="83">
        <v>0</v>
      </c>
      <c r="BC429" s="83">
        <f t="shared" si="354"/>
        <v>0</v>
      </c>
      <c r="BD429" s="83">
        <f t="shared" si="355"/>
        <v>0</v>
      </c>
      <c r="BE429" s="83">
        <f t="shared" si="356"/>
        <v>0</v>
      </c>
      <c r="BF429" s="84">
        <v>0</v>
      </c>
      <c r="BG429" s="83">
        <f t="shared" si="351"/>
        <v>0</v>
      </c>
      <c r="BH429" s="83">
        <f t="shared" si="352"/>
        <v>0</v>
      </c>
      <c r="BI429" s="83">
        <f t="shared" si="353"/>
        <v>0</v>
      </c>
      <c r="BJ429" s="84">
        <v>0</v>
      </c>
      <c r="BK429" s="83">
        <f t="shared" si="319"/>
        <v>0</v>
      </c>
      <c r="BL429" s="83">
        <f t="shared" si="320"/>
        <v>0</v>
      </c>
      <c r="BM429" s="83">
        <f t="shared" si="321"/>
        <v>0</v>
      </c>
      <c r="BN429" s="83">
        <f t="shared" si="332"/>
        <v>0</v>
      </c>
      <c r="BO429" s="83">
        <f t="shared" si="333"/>
        <v>0</v>
      </c>
      <c r="BP429" s="83">
        <f t="shared" si="334"/>
        <v>0</v>
      </c>
      <c r="BQ429" s="83">
        <f t="shared" si="335"/>
        <v>0</v>
      </c>
      <c r="BR429" s="85"/>
      <c r="BS429" s="83">
        <f t="shared" si="336"/>
        <v>0</v>
      </c>
      <c r="BT429" s="83">
        <f t="shared" si="337"/>
        <v>0</v>
      </c>
      <c r="BU429" s="83"/>
      <c r="BV429" s="86">
        <f t="shared" si="338"/>
        <v>0</v>
      </c>
      <c r="BW429" s="86">
        <f t="shared" si="339"/>
        <v>0</v>
      </c>
      <c r="BX429" s="86">
        <f t="shared" si="340"/>
        <v>0</v>
      </c>
      <c r="BY429" s="78"/>
      <c r="BZ429" s="78"/>
      <c r="CA429" s="78"/>
      <c r="CB429" s="78"/>
      <c r="CC429" s="78"/>
      <c r="CD429" s="78"/>
      <c r="CE429" s="78"/>
      <c r="CF429" s="78"/>
      <c r="CG429" s="78"/>
      <c r="CH429" s="78"/>
      <c r="CI429" s="78"/>
      <c r="CJ429" s="78"/>
      <c r="CK429" s="78"/>
      <c r="CL429" s="78"/>
    </row>
    <row r="430" spans="1:90" x14ac:dyDescent="0.25">
      <c r="A430" s="72"/>
      <c r="B430" s="119">
        <v>427</v>
      </c>
      <c r="C430" s="88" t="s">
        <v>440</v>
      </c>
      <c r="D430" s="88" t="s">
        <v>32</v>
      </c>
      <c r="E430" s="73">
        <v>0</v>
      </c>
      <c r="F430" s="73">
        <v>0.09</v>
      </c>
      <c r="G430" s="73">
        <v>0</v>
      </c>
      <c r="H430" s="74">
        <v>0</v>
      </c>
      <c r="I430" s="74">
        <v>0</v>
      </c>
      <c r="J430" s="74">
        <v>6.87</v>
      </c>
      <c r="K430" s="75">
        <v>0</v>
      </c>
      <c r="L430" s="74">
        <f t="shared" si="344"/>
        <v>0</v>
      </c>
      <c r="M430" s="74">
        <f t="shared" si="345"/>
        <v>0</v>
      </c>
      <c r="N430" s="74">
        <v>1.53</v>
      </c>
      <c r="O430" s="74">
        <v>0</v>
      </c>
      <c r="P430" s="74">
        <v>66</v>
      </c>
      <c r="Q430" s="74">
        <v>35</v>
      </c>
      <c r="R430" s="74">
        <v>0</v>
      </c>
      <c r="S430" s="74">
        <v>35</v>
      </c>
      <c r="T430" s="74">
        <v>0</v>
      </c>
      <c r="U430" s="74">
        <v>0</v>
      </c>
      <c r="V430" s="74">
        <v>10.62</v>
      </c>
      <c r="W430" s="74">
        <v>0</v>
      </c>
      <c r="X430" s="74">
        <v>0</v>
      </c>
      <c r="Y430" s="74">
        <v>0</v>
      </c>
      <c r="Z430" s="74">
        <v>0</v>
      </c>
      <c r="AA430" s="74">
        <v>0</v>
      </c>
      <c r="AB430" s="74">
        <v>0</v>
      </c>
      <c r="AC430" s="74">
        <v>0</v>
      </c>
      <c r="AD430" s="74">
        <v>0</v>
      </c>
      <c r="AE430" s="75">
        <v>29</v>
      </c>
      <c r="AF430" s="74">
        <f t="shared" ref="AF430:AF465" si="357">0*AE430</f>
        <v>0</v>
      </c>
      <c r="AG430" s="74">
        <f t="shared" si="346"/>
        <v>0</v>
      </c>
      <c r="AH430" s="74">
        <f t="shared" si="347"/>
        <v>29</v>
      </c>
      <c r="AI430" s="75">
        <v>0</v>
      </c>
      <c r="AJ430" s="74">
        <f t="shared" si="348"/>
        <v>0</v>
      </c>
      <c r="AK430" s="74">
        <f t="shared" si="349"/>
        <v>0</v>
      </c>
      <c r="AL430" s="74">
        <f t="shared" si="350"/>
        <v>0</v>
      </c>
      <c r="AM430" s="75">
        <v>4.38</v>
      </c>
      <c r="AN430" s="74">
        <f t="shared" ref="AN430:AN465" si="358">0*AM430</f>
        <v>0</v>
      </c>
      <c r="AO430" s="74">
        <f t="shared" ref="AO430:AO465" si="359">0.55*AM430</f>
        <v>2.4090000000000003</v>
      </c>
      <c r="AP430" s="74">
        <f t="shared" ref="AP430:AP465" si="360">0.45*AM430</f>
        <v>1.9710000000000001</v>
      </c>
      <c r="AQ430" s="75">
        <v>0.08</v>
      </c>
      <c r="AR430" s="74">
        <f t="shared" ref="AR430:AR465" si="361">0.5*AQ430</f>
        <v>0.04</v>
      </c>
      <c r="AS430" s="74">
        <f t="shared" ref="AS430:AS465" si="362">0.25*AQ430</f>
        <v>0.02</v>
      </c>
      <c r="AT430" s="74">
        <f t="shared" ref="AT430:AT465" si="363">0.25*AQ430</f>
        <v>0.02</v>
      </c>
      <c r="AU430" s="74">
        <v>0</v>
      </c>
      <c r="AV430" s="74">
        <v>0</v>
      </c>
      <c r="AW430" s="74">
        <v>0</v>
      </c>
      <c r="AX430" s="75">
        <v>0</v>
      </c>
      <c r="AY430" s="74">
        <f t="shared" ref="AY430:AY465" si="364">0*AX430</f>
        <v>0</v>
      </c>
      <c r="AZ430" s="74">
        <f t="shared" ref="AZ430:AZ465" si="365">0.55*AX430</f>
        <v>0</v>
      </c>
      <c r="BA430" s="74">
        <f t="shared" ref="BA430:BA465" si="366">0.45*AX430</f>
        <v>0</v>
      </c>
      <c r="BB430" s="74">
        <v>0</v>
      </c>
      <c r="BC430" s="74">
        <f t="shared" si="354"/>
        <v>0</v>
      </c>
      <c r="BD430" s="74">
        <f t="shared" si="355"/>
        <v>0</v>
      </c>
      <c r="BE430" s="74">
        <f t="shared" si="356"/>
        <v>0</v>
      </c>
      <c r="BF430" s="75">
        <v>8.1</v>
      </c>
      <c r="BG430" s="74">
        <f t="shared" si="351"/>
        <v>0</v>
      </c>
      <c r="BH430" s="74">
        <f t="shared" si="352"/>
        <v>4.4550000000000001</v>
      </c>
      <c r="BI430" s="74">
        <f t="shared" si="353"/>
        <v>3.645</v>
      </c>
      <c r="BJ430" s="75">
        <v>0</v>
      </c>
      <c r="BK430" s="74">
        <f t="shared" ref="BK430:BK465" si="367">0*BJ430</f>
        <v>0</v>
      </c>
      <c r="BL430" s="74">
        <f t="shared" ref="BL430:BL465" si="368">0.55*BJ430</f>
        <v>0</v>
      </c>
      <c r="BM430" s="74">
        <f t="shared" ref="BM430:BM465" si="369">0.45*BJ430</f>
        <v>0</v>
      </c>
      <c r="BN430" s="74">
        <f t="shared" si="332"/>
        <v>0.04</v>
      </c>
      <c r="BO430" s="74">
        <f t="shared" si="333"/>
        <v>153.50400000000002</v>
      </c>
      <c r="BP430" s="74">
        <f t="shared" si="334"/>
        <v>43.126000000000005</v>
      </c>
      <c r="BQ430" s="74">
        <f t="shared" si="335"/>
        <v>196.67000000000002</v>
      </c>
      <c r="BS430" s="74">
        <f t="shared" si="336"/>
        <v>196.67000000000002</v>
      </c>
      <c r="BT430" s="74">
        <f t="shared" si="337"/>
        <v>0</v>
      </c>
      <c r="BU430" s="74"/>
      <c r="BV430" s="77">
        <f t="shared" si="338"/>
        <v>2.0338638328163929E-4</v>
      </c>
      <c r="BW430" s="77">
        <f t="shared" si="339"/>
        <v>0.78051558448161895</v>
      </c>
      <c r="BX430" s="77">
        <f t="shared" si="340"/>
        <v>0.21928102913509942</v>
      </c>
      <c r="BY430" s="78"/>
      <c r="BZ430" s="78"/>
      <c r="CA430" s="78"/>
      <c r="CB430" s="78"/>
      <c r="CC430" s="78"/>
      <c r="CD430" s="78"/>
      <c r="CE430" s="78"/>
      <c r="CF430" s="78"/>
      <c r="CG430" s="78"/>
      <c r="CH430" s="78"/>
      <c r="CI430" s="78"/>
      <c r="CJ430" s="78"/>
      <c r="CK430" s="78"/>
      <c r="CL430" s="78"/>
    </row>
    <row r="431" spans="1:90" x14ac:dyDescent="0.25">
      <c r="A431" s="108" t="s">
        <v>582</v>
      </c>
      <c r="B431" s="120">
        <v>428</v>
      </c>
      <c r="C431" s="81" t="s">
        <v>388</v>
      </c>
      <c r="D431" s="81" t="s">
        <v>344</v>
      </c>
      <c r="E431" s="82">
        <v>0</v>
      </c>
      <c r="F431" s="82">
        <v>0</v>
      </c>
      <c r="G431" s="82">
        <v>0</v>
      </c>
      <c r="H431" s="83">
        <v>0</v>
      </c>
      <c r="I431" s="83">
        <v>0</v>
      </c>
      <c r="J431" s="83">
        <v>0</v>
      </c>
      <c r="K431" s="84">
        <v>0</v>
      </c>
      <c r="L431" s="83">
        <f t="shared" si="344"/>
        <v>0</v>
      </c>
      <c r="M431" s="83">
        <f t="shared" si="345"/>
        <v>0</v>
      </c>
      <c r="N431" s="83">
        <v>0</v>
      </c>
      <c r="O431" s="83">
        <v>0</v>
      </c>
      <c r="P431" s="83">
        <v>0</v>
      </c>
      <c r="Q431" s="83">
        <v>0</v>
      </c>
      <c r="R431" s="83">
        <v>0</v>
      </c>
      <c r="S431" s="83">
        <v>0</v>
      </c>
      <c r="T431" s="83">
        <v>0</v>
      </c>
      <c r="U431" s="83">
        <v>0</v>
      </c>
      <c r="V431" s="83">
        <v>0</v>
      </c>
      <c r="W431" s="83">
        <v>0</v>
      </c>
      <c r="X431" s="83">
        <v>0</v>
      </c>
      <c r="Y431" s="83">
        <v>0</v>
      </c>
      <c r="Z431" s="83">
        <v>0</v>
      </c>
      <c r="AA431" s="83">
        <v>0</v>
      </c>
      <c r="AB431" s="83">
        <v>0</v>
      </c>
      <c r="AC431" s="83">
        <v>0</v>
      </c>
      <c r="AD431" s="83">
        <v>0</v>
      </c>
      <c r="AE431" s="84">
        <v>0</v>
      </c>
      <c r="AF431" s="83">
        <f t="shared" si="357"/>
        <v>0</v>
      </c>
      <c r="AG431" s="83">
        <f t="shared" si="346"/>
        <v>0</v>
      </c>
      <c r="AH431" s="83">
        <f t="shared" si="347"/>
        <v>0</v>
      </c>
      <c r="AI431" s="84">
        <v>0</v>
      </c>
      <c r="AJ431" s="83">
        <f t="shared" si="348"/>
        <v>0</v>
      </c>
      <c r="AK431" s="83">
        <f t="shared" si="349"/>
        <v>0</v>
      </c>
      <c r="AL431" s="83">
        <f t="shared" si="350"/>
        <v>0</v>
      </c>
      <c r="AM431" s="84">
        <v>0</v>
      </c>
      <c r="AN431" s="83">
        <f t="shared" si="358"/>
        <v>0</v>
      </c>
      <c r="AO431" s="83">
        <f t="shared" si="359"/>
        <v>0</v>
      </c>
      <c r="AP431" s="83">
        <f t="shared" si="360"/>
        <v>0</v>
      </c>
      <c r="AQ431" s="84">
        <v>0</v>
      </c>
      <c r="AR431" s="83">
        <f t="shared" si="361"/>
        <v>0</v>
      </c>
      <c r="AS431" s="83">
        <f t="shared" si="362"/>
        <v>0</v>
      </c>
      <c r="AT431" s="83">
        <f t="shared" si="363"/>
        <v>0</v>
      </c>
      <c r="AU431" s="83">
        <v>0</v>
      </c>
      <c r="AV431" s="83">
        <v>0</v>
      </c>
      <c r="AW431" s="83">
        <v>0</v>
      </c>
      <c r="AX431" s="84">
        <v>0</v>
      </c>
      <c r="AY431" s="83">
        <f t="shared" si="364"/>
        <v>0</v>
      </c>
      <c r="AZ431" s="83">
        <f t="shared" si="365"/>
        <v>0</v>
      </c>
      <c r="BA431" s="83">
        <f t="shared" si="366"/>
        <v>0</v>
      </c>
      <c r="BB431" s="83">
        <v>0</v>
      </c>
      <c r="BC431" s="83">
        <f t="shared" si="354"/>
        <v>0</v>
      </c>
      <c r="BD431" s="83">
        <f t="shared" si="355"/>
        <v>0</v>
      </c>
      <c r="BE431" s="83">
        <f t="shared" si="356"/>
        <v>0</v>
      </c>
      <c r="BF431" s="84">
        <v>0</v>
      </c>
      <c r="BG431" s="83">
        <f t="shared" si="351"/>
        <v>0</v>
      </c>
      <c r="BH431" s="83">
        <f t="shared" si="352"/>
        <v>0</v>
      </c>
      <c r="BI431" s="83">
        <f t="shared" si="353"/>
        <v>0</v>
      </c>
      <c r="BJ431" s="84">
        <v>0</v>
      </c>
      <c r="BK431" s="83">
        <f t="shared" si="367"/>
        <v>0</v>
      </c>
      <c r="BL431" s="83">
        <f t="shared" si="368"/>
        <v>0</v>
      </c>
      <c r="BM431" s="83">
        <f t="shared" si="369"/>
        <v>0</v>
      </c>
      <c r="BN431" s="83">
        <f t="shared" si="332"/>
        <v>0</v>
      </c>
      <c r="BO431" s="83">
        <f t="shared" si="333"/>
        <v>0</v>
      </c>
      <c r="BP431" s="83">
        <f t="shared" si="334"/>
        <v>0</v>
      </c>
      <c r="BQ431" s="83">
        <f t="shared" si="335"/>
        <v>0</v>
      </c>
      <c r="BR431" s="85"/>
      <c r="BS431" s="83">
        <f t="shared" si="336"/>
        <v>0</v>
      </c>
      <c r="BT431" s="83">
        <f t="shared" si="337"/>
        <v>0</v>
      </c>
      <c r="BU431" s="83"/>
      <c r="BV431" s="86">
        <f t="shared" si="338"/>
        <v>0</v>
      </c>
      <c r="BW431" s="86">
        <f t="shared" si="339"/>
        <v>0</v>
      </c>
      <c r="BX431" s="86">
        <f t="shared" si="340"/>
        <v>0</v>
      </c>
      <c r="BY431" s="78"/>
      <c r="BZ431" s="78"/>
      <c r="CA431" s="78"/>
      <c r="CB431" s="78"/>
      <c r="CC431" s="78"/>
      <c r="CD431" s="78"/>
      <c r="CE431" s="78"/>
      <c r="CF431" s="78"/>
      <c r="CG431" s="78"/>
      <c r="CH431" s="78"/>
      <c r="CI431" s="78"/>
      <c r="CJ431" s="78"/>
      <c r="CK431" s="78"/>
      <c r="CL431" s="78"/>
    </row>
    <row r="432" spans="1:90" x14ac:dyDescent="0.25">
      <c r="A432" s="87"/>
      <c r="B432" s="119">
        <v>429</v>
      </c>
      <c r="C432" s="88" t="s">
        <v>589</v>
      </c>
      <c r="D432" s="88" t="s">
        <v>345</v>
      </c>
      <c r="E432" s="73">
        <v>0</v>
      </c>
      <c r="F432" s="73">
        <v>0.17</v>
      </c>
      <c r="G432" s="73">
        <v>0</v>
      </c>
      <c r="H432" s="74">
        <v>0</v>
      </c>
      <c r="I432" s="74">
        <v>0</v>
      </c>
      <c r="J432" s="74">
        <v>0</v>
      </c>
      <c r="K432" s="75">
        <v>0</v>
      </c>
      <c r="L432" s="74">
        <f t="shared" si="344"/>
        <v>0</v>
      </c>
      <c r="M432" s="74">
        <f t="shared" si="345"/>
        <v>0</v>
      </c>
      <c r="N432" s="74">
        <v>0</v>
      </c>
      <c r="O432" s="74">
        <v>0</v>
      </c>
      <c r="P432" s="74">
        <v>0</v>
      </c>
      <c r="Q432" s="74">
        <v>0</v>
      </c>
      <c r="R432" s="74">
        <v>0</v>
      </c>
      <c r="S432" s="74">
        <v>0</v>
      </c>
      <c r="T432" s="74">
        <v>0</v>
      </c>
      <c r="U432" s="74">
        <v>0</v>
      </c>
      <c r="V432" s="74">
        <v>0</v>
      </c>
      <c r="W432" s="74">
        <v>0</v>
      </c>
      <c r="X432" s="74">
        <v>0</v>
      </c>
      <c r="Y432" s="74">
        <v>0</v>
      </c>
      <c r="Z432" s="74">
        <v>0</v>
      </c>
      <c r="AA432" s="74">
        <v>0</v>
      </c>
      <c r="AB432" s="74">
        <v>0</v>
      </c>
      <c r="AC432" s="74">
        <v>0</v>
      </c>
      <c r="AD432" s="74">
        <v>0</v>
      </c>
      <c r="AE432" s="75">
        <v>0</v>
      </c>
      <c r="AF432" s="74">
        <f t="shared" si="357"/>
        <v>0</v>
      </c>
      <c r="AG432" s="74">
        <f t="shared" si="346"/>
        <v>0</v>
      </c>
      <c r="AH432" s="74">
        <f t="shared" si="347"/>
        <v>0</v>
      </c>
      <c r="AI432" s="75">
        <v>0</v>
      </c>
      <c r="AJ432" s="74">
        <f t="shared" si="348"/>
        <v>0</v>
      </c>
      <c r="AK432" s="74">
        <f t="shared" si="349"/>
        <v>0</v>
      </c>
      <c r="AL432" s="74">
        <f t="shared" si="350"/>
        <v>0</v>
      </c>
      <c r="AM432" s="75">
        <v>1.3</v>
      </c>
      <c r="AN432" s="74">
        <f t="shared" si="358"/>
        <v>0</v>
      </c>
      <c r="AO432" s="74">
        <f t="shared" si="359"/>
        <v>0.71500000000000008</v>
      </c>
      <c r="AP432" s="74">
        <f t="shared" si="360"/>
        <v>0.58500000000000008</v>
      </c>
      <c r="AQ432" s="75">
        <v>0</v>
      </c>
      <c r="AR432" s="74">
        <f t="shared" si="361"/>
        <v>0</v>
      </c>
      <c r="AS432" s="74">
        <f t="shared" si="362"/>
        <v>0</v>
      </c>
      <c r="AT432" s="74">
        <f t="shared" si="363"/>
        <v>0</v>
      </c>
      <c r="AU432" s="74">
        <v>0</v>
      </c>
      <c r="AV432" s="74">
        <v>0</v>
      </c>
      <c r="AW432" s="74">
        <v>0</v>
      </c>
      <c r="AX432" s="75">
        <v>0</v>
      </c>
      <c r="AY432" s="74">
        <f t="shared" si="364"/>
        <v>0</v>
      </c>
      <c r="AZ432" s="74">
        <f t="shared" si="365"/>
        <v>0</v>
      </c>
      <c r="BA432" s="74">
        <f t="shared" si="366"/>
        <v>0</v>
      </c>
      <c r="BB432" s="74">
        <v>0</v>
      </c>
      <c r="BC432" s="74">
        <f t="shared" si="354"/>
        <v>0</v>
      </c>
      <c r="BD432" s="74">
        <f t="shared" si="355"/>
        <v>0</v>
      </c>
      <c r="BE432" s="74">
        <f t="shared" si="356"/>
        <v>0</v>
      </c>
      <c r="BF432" s="75">
        <v>0.04</v>
      </c>
      <c r="BG432" s="74">
        <f t="shared" si="351"/>
        <v>0</v>
      </c>
      <c r="BH432" s="74">
        <f t="shared" si="352"/>
        <v>2.2000000000000002E-2</v>
      </c>
      <c r="BI432" s="74">
        <f t="shared" si="353"/>
        <v>1.8000000000000002E-2</v>
      </c>
      <c r="BJ432" s="75">
        <v>0</v>
      </c>
      <c r="BK432" s="74">
        <f t="shared" si="367"/>
        <v>0</v>
      </c>
      <c r="BL432" s="74">
        <f t="shared" si="368"/>
        <v>0</v>
      </c>
      <c r="BM432" s="74">
        <f t="shared" si="369"/>
        <v>0</v>
      </c>
      <c r="BN432" s="74">
        <f t="shared" si="332"/>
        <v>0</v>
      </c>
      <c r="BO432" s="74">
        <f t="shared" si="333"/>
        <v>0.7370000000000001</v>
      </c>
      <c r="BP432" s="74">
        <f t="shared" si="334"/>
        <v>0.77300000000000013</v>
      </c>
      <c r="BQ432" s="74">
        <f t="shared" si="335"/>
        <v>1.5100000000000002</v>
      </c>
      <c r="BS432" s="74">
        <f t="shared" si="336"/>
        <v>1.51</v>
      </c>
      <c r="BT432" s="74">
        <f t="shared" si="337"/>
        <v>0</v>
      </c>
      <c r="BU432" s="74"/>
      <c r="BV432" s="77">
        <f t="shared" si="338"/>
        <v>0</v>
      </c>
      <c r="BW432" s="77">
        <f t="shared" si="339"/>
        <v>0.48807947019867548</v>
      </c>
      <c r="BX432" s="77">
        <f t="shared" si="340"/>
        <v>0.51192052980132452</v>
      </c>
      <c r="BY432" s="78"/>
      <c r="BZ432" s="78"/>
      <c r="CA432" s="78"/>
      <c r="CB432" s="78"/>
      <c r="CC432" s="78"/>
      <c r="CD432" s="78"/>
      <c r="CE432" s="78"/>
      <c r="CF432" s="78"/>
      <c r="CG432" s="78"/>
      <c r="CH432" s="78"/>
      <c r="CI432" s="78"/>
      <c r="CJ432" s="78"/>
      <c r="CK432" s="78"/>
      <c r="CL432" s="78"/>
    </row>
    <row r="433" spans="1:90" x14ac:dyDescent="0.25">
      <c r="A433" s="72"/>
      <c r="B433" s="119">
        <v>430</v>
      </c>
      <c r="C433" s="88" t="s">
        <v>356</v>
      </c>
      <c r="D433" s="88" t="s">
        <v>12</v>
      </c>
      <c r="E433" s="73">
        <v>0</v>
      </c>
      <c r="F433" s="73">
        <v>9.35</v>
      </c>
      <c r="G433" s="73">
        <v>0</v>
      </c>
      <c r="H433" s="74">
        <v>0</v>
      </c>
      <c r="I433" s="74">
        <v>0</v>
      </c>
      <c r="J433" s="74">
        <v>0</v>
      </c>
      <c r="K433" s="75">
        <v>123</v>
      </c>
      <c r="L433" s="74">
        <f t="shared" si="344"/>
        <v>67.650000000000006</v>
      </c>
      <c r="M433" s="74">
        <f t="shared" si="345"/>
        <v>55.35</v>
      </c>
      <c r="N433" s="74">
        <v>0</v>
      </c>
      <c r="O433" s="74">
        <v>0</v>
      </c>
      <c r="P433" s="74">
        <v>0</v>
      </c>
      <c r="Q433" s="74">
        <v>68</v>
      </c>
      <c r="R433" s="74">
        <v>0</v>
      </c>
      <c r="S433" s="74">
        <v>0</v>
      </c>
      <c r="T433" s="74">
        <v>0</v>
      </c>
      <c r="U433" s="74">
        <v>0</v>
      </c>
      <c r="V433" s="74">
        <v>0</v>
      </c>
      <c r="W433" s="74">
        <v>0</v>
      </c>
      <c r="X433" s="74">
        <v>0</v>
      </c>
      <c r="Y433" s="74">
        <v>0</v>
      </c>
      <c r="Z433" s="74">
        <v>0</v>
      </c>
      <c r="AA433" s="74">
        <v>0</v>
      </c>
      <c r="AB433" s="74">
        <v>0</v>
      </c>
      <c r="AC433" s="74">
        <v>0</v>
      </c>
      <c r="AD433" s="74">
        <v>0</v>
      </c>
      <c r="AE433" s="75">
        <v>0</v>
      </c>
      <c r="AF433" s="74">
        <f t="shared" si="357"/>
        <v>0</v>
      </c>
      <c r="AG433" s="74">
        <f t="shared" si="346"/>
        <v>0</v>
      </c>
      <c r="AH433" s="74">
        <f t="shared" si="347"/>
        <v>0</v>
      </c>
      <c r="AI433" s="75">
        <v>0</v>
      </c>
      <c r="AJ433" s="74">
        <f t="shared" si="348"/>
        <v>0</v>
      </c>
      <c r="AK433" s="74">
        <f t="shared" si="349"/>
        <v>0</v>
      </c>
      <c r="AL433" s="74">
        <f t="shared" si="350"/>
        <v>0</v>
      </c>
      <c r="AM433" s="75">
        <v>0</v>
      </c>
      <c r="AN433" s="74">
        <f t="shared" si="358"/>
        <v>0</v>
      </c>
      <c r="AO433" s="74">
        <f t="shared" si="359"/>
        <v>0</v>
      </c>
      <c r="AP433" s="74">
        <f t="shared" si="360"/>
        <v>0</v>
      </c>
      <c r="AQ433" s="75">
        <v>0</v>
      </c>
      <c r="AR433" s="74">
        <f t="shared" si="361"/>
        <v>0</v>
      </c>
      <c r="AS433" s="74">
        <f t="shared" si="362"/>
        <v>0</v>
      </c>
      <c r="AT433" s="74">
        <f t="shared" si="363"/>
        <v>0</v>
      </c>
      <c r="AU433" s="74">
        <v>0</v>
      </c>
      <c r="AV433" s="74">
        <v>0</v>
      </c>
      <c r="AW433" s="74">
        <v>0</v>
      </c>
      <c r="AX433" s="75">
        <v>0</v>
      </c>
      <c r="AY433" s="74">
        <f t="shared" si="364"/>
        <v>0</v>
      </c>
      <c r="AZ433" s="74">
        <f t="shared" si="365"/>
        <v>0</v>
      </c>
      <c r="BA433" s="74">
        <f t="shared" si="366"/>
        <v>0</v>
      </c>
      <c r="BB433" s="74">
        <v>0</v>
      </c>
      <c r="BC433" s="74">
        <f t="shared" si="354"/>
        <v>0</v>
      </c>
      <c r="BD433" s="74">
        <f t="shared" si="355"/>
        <v>0</v>
      </c>
      <c r="BE433" s="74">
        <f t="shared" si="356"/>
        <v>0</v>
      </c>
      <c r="BF433" s="75">
        <v>9.08</v>
      </c>
      <c r="BG433" s="74">
        <f t="shared" si="351"/>
        <v>0</v>
      </c>
      <c r="BH433" s="74">
        <f t="shared" si="352"/>
        <v>4.9940000000000007</v>
      </c>
      <c r="BI433" s="74">
        <f t="shared" si="353"/>
        <v>4.0860000000000003</v>
      </c>
      <c r="BJ433" s="75">
        <v>0</v>
      </c>
      <c r="BK433" s="74">
        <f t="shared" si="367"/>
        <v>0</v>
      </c>
      <c r="BL433" s="74">
        <f t="shared" si="368"/>
        <v>0</v>
      </c>
      <c r="BM433" s="74">
        <f t="shared" si="369"/>
        <v>0</v>
      </c>
      <c r="BN433" s="74">
        <f t="shared" si="332"/>
        <v>0</v>
      </c>
      <c r="BO433" s="74">
        <f t="shared" si="333"/>
        <v>140.64400000000001</v>
      </c>
      <c r="BP433" s="74">
        <f t="shared" si="334"/>
        <v>68.786000000000001</v>
      </c>
      <c r="BQ433" s="74">
        <f t="shared" si="335"/>
        <v>209.43</v>
      </c>
      <c r="BS433" s="74">
        <f t="shared" si="336"/>
        <v>209.43</v>
      </c>
      <c r="BT433" s="74">
        <f t="shared" si="337"/>
        <v>0</v>
      </c>
      <c r="BU433" s="74"/>
      <c r="BV433" s="77">
        <f t="shared" si="338"/>
        <v>0</v>
      </c>
      <c r="BW433" s="77">
        <f t="shared" si="339"/>
        <v>0.67155612853936875</v>
      </c>
      <c r="BX433" s="77">
        <f t="shared" si="340"/>
        <v>0.32844387146063125</v>
      </c>
      <c r="BY433" s="78"/>
      <c r="BZ433" s="78"/>
      <c r="CA433" s="78"/>
      <c r="CB433" s="78"/>
      <c r="CC433" s="78"/>
      <c r="CD433" s="78"/>
      <c r="CE433" s="78"/>
      <c r="CF433" s="78"/>
      <c r="CG433" s="78"/>
      <c r="CH433" s="78"/>
      <c r="CI433" s="78"/>
      <c r="CJ433" s="78"/>
      <c r="CK433" s="78"/>
      <c r="CL433" s="78"/>
    </row>
    <row r="434" spans="1:90" x14ac:dyDescent="0.25">
      <c r="A434" s="87"/>
      <c r="B434" s="89">
        <v>431</v>
      </c>
      <c r="C434" s="90" t="s">
        <v>402</v>
      </c>
      <c r="D434" s="90" t="s">
        <v>256</v>
      </c>
      <c r="E434" s="91">
        <v>604</v>
      </c>
      <c r="F434" s="91">
        <v>3.3000000000000003</v>
      </c>
      <c r="G434" s="91">
        <v>0</v>
      </c>
      <c r="H434" s="92">
        <v>34.200000000000003</v>
      </c>
      <c r="I434" s="92">
        <v>0</v>
      </c>
      <c r="J434" s="92">
        <v>0</v>
      </c>
      <c r="K434" s="93">
        <v>0</v>
      </c>
      <c r="L434" s="92">
        <f t="shared" si="344"/>
        <v>0</v>
      </c>
      <c r="M434" s="92">
        <f t="shared" si="345"/>
        <v>0</v>
      </c>
      <c r="N434" s="92">
        <v>10.419411764705883</v>
      </c>
      <c r="O434" s="92">
        <v>240</v>
      </c>
      <c r="P434" s="92">
        <v>75.320000000000007</v>
      </c>
      <c r="Q434" s="92">
        <v>386</v>
      </c>
      <c r="R434" s="92">
        <v>146</v>
      </c>
      <c r="S434" s="92">
        <v>70.22</v>
      </c>
      <c r="T434" s="92">
        <v>0</v>
      </c>
      <c r="U434" s="92">
        <v>113.91</v>
      </c>
      <c r="V434" s="92">
        <v>0</v>
      </c>
      <c r="W434" s="92">
        <v>0</v>
      </c>
      <c r="X434" s="92">
        <v>0</v>
      </c>
      <c r="Y434" s="92">
        <v>18.560000000000002</v>
      </c>
      <c r="Z434" s="92">
        <v>0</v>
      </c>
      <c r="AA434" s="92">
        <v>0</v>
      </c>
      <c r="AB434" s="92">
        <v>31.04</v>
      </c>
      <c r="AC434" s="92">
        <v>789</v>
      </c>
      <c r="AD434" s="92">
        <v>0</v>
      </c>
      <c r="AE434" s="93">
        <v>185</v>
      </c>
      <c r="AF434" s="92">
        <f t="shared" si="357"/>
        <v>0</v>
      </c>
      <c r="AG434" s="92">
        <f t="shared" si="346"/>
        <v>0</v>
      </c>
      <c r="AH434" s="92">
        <f t="shared" si="347"/>
        <v>185</v>
      </c>
      <c r="AI434" s="93">
        <v>31</v>
      </c>
      <c r="AJ434" s="92">
        <f t="shared" si="348"/>
        <v>0</v>
      </c>
      <c r="AK434" s="92">
        <f t="shared" si="349"/>
        <v>17.05</v>
      </c>
      <c r="AL434" s="92">
        <f t="shared" si="350"/>
        <v>13.950000000000001</v>
      </c>
      <c r="AM434" s="93">
        <v>0</v>
      </c>
      <c r="AN434" s="92">
        <f t="shared" si="358"/>
        <v>0</v>
      </c>
      <c r="AO434" s="92">
        <f t="shared" si="359"/>
        <v>0</v>
      </c>
      <c r="AP434" s="92">
        <f t="shared" si="360"/>
        <v>0</v>
      </c>
      <c r="AQ434" s="93">
        <v>0</v>
      </c>
      <c r="AR434" s="92">
        <f t="shared" si="361"/>
        <v>0</v>
      </c>
      <c r="AS434" s="92">
        <f t="shared" si="362"/>
        <v>0</v>
      </c>
      <c r="AT434" s="92">
        <f t="shared" si="363"/>
        <v>0</v>
      </c>
      <c r="AU434" s="92">
        <v>0</v>
      </c>
      <c r="AV434" s="92">
        <v>0</v>
      </c>
      <c r="AW434" s="92">
        <v>0</v>
      </c>
      <c r="AX434" s="93">
        <v>0</v>
      </c>
      <c r="AY434" s="92">
        <f t="shared" si="364"/>
        <v>0</v>
      </c>
      <c r="AZ434" s="92">
        <f t="shared" si="365"/>
        <v>0</v>
      </c>
      <c r="BA434" s="92">
        <f t="shared" si="366"/>
        <v>0</v>
      </c>
      <c r="BB434" s="92">
        <v>0</v>
      </c>
      <c r="BC434" s="74">
        <f t="shared" si="354"/>
        <v>0</v>
      </c>
      <c r="BD434" s="74">
        <f t="shared" si="355"/>
        <v>0</v>
      </c>
      <c r="BE434" s="74">
        <f t="shared" si="356"/>
        <v>0</v>
      </c>
      <c r="BF434" s="93">
        <v>9.31</v>
      </c>
      <c r="BG434" s="92">
        <f t="shared" si="351"/>
        <v>0</v>
      </c>
      <c r="BH434" s="92">
        <f t="shared" si="352"/>
        <v>5.1205000000000007</v>
      </c>
      <c r="BI434" s="92">
        <f t="shared" si="353"/>
        <v>4.1895000000000007</v>
      </c>
      <c r="BJ434" s="93">
        <v>52.04183232623749</v>
      </c>
      <c r="BK434" s="92">
        <f t="shared" si="367"/>
        <v>0</v>
      </c>
      <c r="BL434" s="92">
        <f t="shared" si="368"/>
        <v>28.623007779430623</v>
      </c>
      <c r="BM434" s="92">
        <f t="shared" si="369"/>
        <v>23.418824546806871</v>
      </c>
      <c r="BN434" s="74">
        <f t="shared" si="332"/>
        <v>0</v>
      </c>
      <c r="BO434" s="74">
        <f t="shared" si="333"/>
        <v>1131.8435077794306</v>
      </c>
      <c r="BP434" s="74">
        <f t="shared" si="334"/>
        <v>1667.4777363115127</v>
      </c>
      <c r="BQ434" s="92">
        <f t="shared" si="335"/>
        <v>2799.3212440909433</v>
      </c>
      <c r="BR434" s="94"/>
      <c r="BS434" s="92">
        <f t="shared" si="336"/>
        <v>2799.3212440909433</v>
      </c>
      <c r="BT434" s="92">
        <f t="shared" si="337"/>
        <v>0</v>
      </c>
      <c r="BU434" s="92"/>
      <c r="BV434" s="95">
        <f t="shared" si="338"/>
        <v>0</v>
      </c>
      <c r="BW434" s="95">
        <f t="shared" si="339"/>
        <v>0.40432783846035064</v>
      </c>
      <c r="BX434" s="95">
        <f t="shared" si="340"/>
        <v>0.59567216153964941</v>
      </c>
      <c r="BY434" s="78"/>
      <c r="BZ434" s="78"/>
      <c r="CA434" s="78"/>
      <c r="CB434" s="78"/>
      <c r="CC434" s="78"/>
      <c r="CD434" s="78"/>
      <c r="CE434" s="78"/>
      <c r="CF434" s="78"/>
      <c r="CG434" s="78"/>
      <c r="CH434" s="78"/>
      <c r="CI434" s="78"/>
      <c r="CJ434" s="78"/>
      <c r="CK434" s="78"/>
      <c r="CL434" s="78"/>
    </row>
    <row r="435" spans="1:90" x14ac:dyDescent="0.25">
      <c r="A435" s="87"/>
      <c r="B435" s="89">
        <v>432</v>
      </c>
      <c r="C435" s="90" t="s">
        <v>374</v>
      </c>
      <c r="D435" s="90" t="s">
        <v>14</v>
      </c>
      <c r="E435" s="91">
        <v>0</v>
      </c>
      <c r="F435" s="91">
        <v>0.48</v>
      </c>
      <c r="G435" s="91">
        <v>0</v>
      </c>
      <c r="H435" s="92">
        <v>52.190000000000005</v>
      </c>
      <c r="I435" s="92">
        <v>0</v>
      </c>
      <c r="J435" s="92">
        <v>0</v>
      </c>
      <c r="K435" s="93">
        <v>0</v>
      </c>
      <c r="L435" s="92">
        <f t="shared" si="344"/>
        <v>0</v>
      </c>
      <c r="M435" s="92">
        <f t="shared" si="345"/>
        <v>0</v>
      </c>
      <c r="N435" s="92">
        <v>0</v>
      </c>
      <c r="O435" s="92">
        <v>0</v>
      </c>
      <c r="P435" s="92">
        <v>157</v>
      </c>
      <c r="Q435" s="92">
        <v>428</v>
      </c>
      <c r="R435" s="92">
        <v>112</v>
      </c>
      <c r="S435" s="92">
        <v>103</v>
      </c>
      <c r="T435" s="92">
        <v>0</v>
      </c>
      <c r="U435" s="92">
        <v>0</v>
      </c>
      <c r="V435" s="92">
        <v>0</v>
      </c>
      <c r="W435" s="92">
        <v>0</v>
      </c>
      <c r="X435" s="92">
        <v>0</v>
      </c>
      <c r="Y435" s="92">
        <v>0</v>
      </c>
      <c r="Z435" s="92">
        <v>0</v>
      </c>
      <c r="AA435" s="92">
        <v>0</v>
      </c>
      <c r="AB435" s="92">
        <v>0</v>
      </c>
      <c r="AC435" s="92">
        <v>47</v>
      </c>
      <c r="AD435" s="92">
        <v>0</v>
      </c>
      <c r="AE435" s="93">
        <v>18.55</v>
      </c>
      <c r="AF435" s="92">
        <f t="shared" si="357"/>
        <v>0</v>
      </c>
      <c r="AG435" s="92">
        <f t="shared" si="346"/>
        <v>0</v>
      </c>
      <c r="AH435" s="92">
        <f t="shared" si="347"/>
        <v>18.55</v>
      </c>
      <c r="AI435" s="93">
        <v>0</v>
      </c>
      <c r="AJ435" s="92">
        <f t="shared" si="348"/>
        <v>0</v>
      </c>
      <c r="AK435" s="92">
        <f t="shared" si="349"/>
        <v>0</v>
      </c>
      <c r="AL435" s="92">
        <f t="shared" si="350"/>
        <v>0</v>
      </c>
      <c r="AM435" s="93">
        <v>0</v>
      </c>
      <c r="AN435" s="92">
        <f t="shared" si="358"/>
        <v>0</v>
      </c>
      <c r="AO435" s="92">
        <f t="shared" si="359"/>
        <v>0</v>
      </c>
      <c r="AP435" s="92">
        <f t="shared" si="360"/>
        <v>0</v>
      </c>
      <c r="AQ435" s="93">
        <v>0</v>
      </c>
      <c r="AR435" s="92">
        <f t="shared" si="361"/>
        <v>0</v>
      </c>
      <c r="AS435" s="92">
        <f t="shared" si="362"/>
        <v>0</v>
      </c>
      <c r="AT435" s="92">
        <f t="shared" si="363"/>
        <v>0</v>
      </c>
      <c r="AU435" s="92">
        <v>0</v>
      </c>
      <c r="AV435" s="92">
        <v>0</v>
      </c>
      <c r="AW435" s="92">
        <v>0</v>
      </c>
      <c r="AX435" s="93">
        <v>0</v>
      </c>
      <c r="AY435" s="92">
        <f t="shared" si="364"/>
        <v>0</v>
      </c>
      <c r="AZ435" s="92">
        <f t="shared" si="365"/>
        <v>0</v>
      </c>
      <c r="BA435" s="92">
        <f t="shared" si="366"/>
        <v>0</v>
      </c>
      <c r="BB435" s="92">
        <v>0</v>
      </c>
      <c r="BC435" s="74">
        <f t="shared" si="354"/>
        <v>0</v>
      </c>
      <c r="BD435" s="74">
        <f t="shared" si="355"/>
        <v>0</v>
      </c>
      <c r="BE435" s="74">
        <f t="shared" si="356"/>
        <v>0</v>
      </c>
      <c r="BF435" s="93">
        <v>7.82</v>
      </c>
      <c r="BG435" s="92">
        <f t="shared" si="351"/>
        <v>0</v>
      </c>
      <c r="BH435" s="92">
        <f t="shared" si="352"/>
        <v>4.3010000000000002</v>
      </c>
      <c r="BI435" s="92">
        <f t="shared" si="353"/>
        <v>3.5190000000000001</v>
      </c>
      <c r="BJ435" s="93">
        <v>11.13652867343524</v>
      </c>
      <c r="BK435" s="92">
        <f t="shared" si="367"/>
        <v>0</v>
      </c>
      <c r="BL435" s="92">
        <f t="shared" si="368"/>
        <v>6.1250907703893827</v>
      </c>
      <c r="BM435" s="92">
        <f t="shared" si="369"/>
        <v>5.0114379030458585</v>
      </c>
      <c r="BN435" s="74">
        <f t="shared" si="332"/>
        <v>0</v>
      </c>
      <c r="BO435" s="74">
        <f t="shared" si="333"/>
        <v>810.42609077038946</v>
      </c>
      <c r="BP435" s="74">
        <f t="shared" si="334"/>
        <v>126.75043790304586</v>
      </c>
      <c r="BQ435" s="92">
        <f t="shared" si="335"/>
        <v>937.17652867343531</v>
      </c>
      <c r="BR435" s="94"/>
      <c r="BS435" s="92">
        <f t="shared" si="336"/>
        <v>937.1765286734352</v>
      </c>
      <c r="BT435" s="92">
        <f t="shared" si="337"/>
        <v>0</v>
      </c>
      <c r="BU435" s="92"/>
      <c r="BV435" s="95">
        <f t="shared" si="338"/>
        <v>0</v>
      </c>
      <c r="BW435" s="95">
        <f t="shared" si="339"/>
        <v>0.86475286776285365</v>
      </c>
      <c r="BX435" s="95">
        <f t="shared" si="340"/>
        <v>0.13524713223714632</v>
      </c>
      <c r="BY435" s="78"/>
      <c r="BZ435" s="78"/>
      <c r="CA435" s="78"/>
      <c r="CB435" s="78"/>
      <c r="CC435" s="78"/>
      <c r="CD435" s="78"/>
      <c r="CE435" s="78"/>
      <c r="CF435" s="78"/>
      <c r="CG435" s="78"/>
      <c r="CH435" s="78"/>
      <c r="CI435" s="78"/>
      <c r="CJ435" s="78"/>
      <c r="CK435" s="78"/>
      <c r="CL435" s="78"/>
    </row>
    <row r="436" spans="1:90" x14ac:dyDescent="0.25">
      <c r="A436" s="72"/>
      <c r="B436" s="119">
        <v>433</v>
      </c>
      <c r="C436" s="88" t="s">
        <v>467</v>
      </c>
      <c r="D436" s="88" t="s">
        <v>257</v>
      </c>
      <c r="E436" s="73">
        <v>0</v>
      </c>
      <c r="F436" s="73">
        <v>3</v>
      </c>
      <c r="G436" s="73">
        <v>0</v>
      </c>
      <c r="H436" s="74">
        <v>0</v>
      </c>
      <c r="I436" s="74">
        <v>0</v>
      </c>
      <c r="J436" s="74">
        <v>0</v>
      </c>
      <c r="K436" s="75">
        <v>0</v>
      </c>
      <c r="L436" s="74">
        <f t="shared" si="344"/>
        <v>0</v>
      </c>
      <c r="M436" s="74">
        <f t="shared" si="345"/>
        <v>0</v>
      </c>
      <c r="N436" s="74">
        <v>2.6</v>
      </c>
      <c r="O436" s="74">
        <v>0</v>
      </c>
      <c r="P436" s="74">
        <v>0</v>
      </c>
      <c r="Q436" s="74">
        <v>96</v>
      </c>
      <c r="R436" s="74">
        <v>0</v>
      </c>
      <c r="S436" s="74">
        <v>29</v>
      </c>
      <c r="T436" s="74">
        <v>0</v>
      </c>
      <c r="U436" s="74">
        <v>0</v>
      </c>
      <c r="V436" s="74">
        <v>0</v>
      </c>
      <c r="W436" s="74">
        <v>0.16</v>
      </c>
      <c r="X436" s="74">
        <v>0</v>
      </c>
      <c r="Y436" s="74">
        <v>3.2</v>
      </c>
      <c r="Z436" s="74">
        <v>0</v>
      </c>
      <c r="AA436" s="74">
        <v>0</v>
      </c>
      <c r="AB436" s="74">
        <v>0</v>
      </c>
      <c r="AC436" s="74">
        <v>0</v>
      </c>
      <c r="AD436" s="74">
        <v>0</v>
      </c>
      <c r="AE436" s="75">
        <v>18.2</v>
      </c>
      <c r="AF436" s="74">
        <f t="shared" si="357"/>
        <v>0</v>
      </c>
      <c r="AG436" s="74">
        <f t="shared" si="346"/>
        <v>0</v>
      </c>
      <c r="AH436" s="74">
        <f t="shared" si="347"/>
        <v>18.2</v>
      </c>
      <c r="AI436" s="75">
        <v>0</v>
      </c>
      <c r="AJ436" s="74">
        <f t="shared" si="348"/>
        <v>0</v>
      </c>
      <c r="AK436" s="74">
        <f t="shared" si="349"/>
        <v>0</v>
      </c>
      <c r="AL436" s="74">
        <f t="shared" si="350"/>
        <v>0</v>
      </c>
      <c r="AM436" s="75">
        <v>0</v>
      </c>
      <c r="AN436" s="74">
        <f t="shared" si="358"/>
        <v>0</v>
      </c>
      <c r="AO436" s="74">
        <f t="shared" si="359"/>
        <v>0</v>
      </c>
      <c r="AP436" s="74">
        <f t="shared" si="360"/>
        <v>0</v>
      </c>
      <c r="AQ436" s="75">
        <v>0</v>
      </c>
      <c r="AR436" s="74">
        <f t="shared" si="361"/>
        <v>0</v>
      </c>
      <c r="AS436" s="74">
        <f t="shared" si="362"/>
        <v>0</v>
      </c>
      <c r="AT436" s="74">
        <f t="shared" si="363"/>
        <v>0</v>
      </c>
      <c r="AU436" s="74">
        <v>0</v>
      </c>
      <c r="AV436" s="74">
        <v>0</v>
      </c>
      <c r="AW436" s="74">
        <v>32.183908045977013</v>
      </c>
      <c r="AX436" s="75">
        <v>0</v>
      </c>
      <c r="AY436" s="74">
        <f t="shared" si="364"/>
        <v>0</v>
      </c>
      <c r="AZ436" s="74">
        <f t="shared" si="365"/>
        <v>0</v>
      </c>
      <c r="BA436" s="74">
        <f t="shared" si="366"/>
        <v>0</v>
      </c>
      <c r="BB436" s="74">
        <v>0</v>
      </c>
      <c r="BC436" s="74">
        <f t="shared" si="354"/>
        <v>0</v>
      </c>
      <c r="BD436" s="74">
        <f t="shared" si="355"/>
        <v>0</v>
      </c>
      <c r="BE436" s="74">
        <f t="shared" si="356"/>
        <v>0</v>
      </c>
      <c r="BF436" s="75">
        <v>3.7</v>
      </c>
      <c r="BG436" s="74">
        <f t="shared" si="351"/>
        <v>0</v>
      </c>
      <c r="BH436" s="74">
        <f t="shared" si="352"/>
        <v>2.0350000000000001</v>
      </c>
      <c r="BI436" s="74">
        <f t="shared" si="353"/>
        <v>1.665</v>
      </c>
      <c r="BJ436" s="75">
        <v>0</v>
      </c>
      <c r="BK436" s="74">
        <f t="shared" si="367"/>
        <v>0</v>
      </c>
      <c r="BL436" s="74">
        <f t="shared" si="368"/>
        <v>0</v>
      </c>
      <c r="BM436" s="74">
        <f t="shared" si="369"/>
        <v>0</v>
      </c>
      <c r="BN436" s="74">
        <f t="shared" si="332"/>
        <v>0</v>
      </c>
      <c r="BO436" s="74">
        <f t="shared" si="333"/>
        <v>162.57890804597699</v>
      </c>
      <c r="BP436" s="74">
        <f t="shared" si="334"/>
        <v>25.464999999999996</v>
      </c>
      <c r="BQ436" s="74">
        <f t="shared" si="335"/>
        <v>188.04390804597699</v>
      </c>
      <c r="BS436" s="74">
        <f t="shared" si="336"/>
        <v>188.04390804597696</v>
      </c>
      <c r="BT436" s="74">
        <f t="shared" si="337"/>
        <v>0</v>
      </c>
      <c r="BU436" s="74"/>
      <c r="BV436" s="77">
        <f t="shared" si="338"/>
        <v>0</v>
      </c>
      <c r="BW436" s="77">
        <f t="shared" si="339"/>
        <v>0.86457950026345032</v>
      </c>
      <c r="BX436" s="77">
        <f t="shared" si="340"/>
        <v>0.13542049973654965</v>
      </c>
      <c r="BY436" s="78"/>
      <c r="BZ436" s="78"/>
      <c r="CA436" s="78"/>
      <c r="CB436" s="78"/>
      <c r="CC436" s="78"/>
      <c r="CD436" s="78"/>
      <c r="CE436" s="78"/>
      <c r="CF436" s="78"/>
      <c r="CG436" s="78"/>
      <c r="CH436" s="78"/>
      <c r="CI436" s="78"/>
      <c r="CJ436" s="78"/>
      <c r="CK436" s="78"/>
      <c r="CL436" s="78"/>
    </row>
    <row r="437" spans="1:90" x14ac:dyDescent="0.25">
      <c r="A437" s="87"/>
      <c r="B437" s="119">
        <v>434</v>
      </c>
      <c r="C437" s="88" t="s">
        <v>590</v>
      </c>
      <c r="D437" s="88" t="s">
        <v>683</v>
      </c>
      <c r="E437" s="73">
        <v>0</v>
      </c>
      <c r="F437" s="73">
        <v>0</v>
      </c>
      <c r="G437" s="73">
        <v>0</v>
      </c>
      <c r="H437" s="74">
        <v>0</v>
      </c>
      <c r="I437" s="74">
        <v>0</v>
      </c>
      <c r="J437" s="74">
        <v>0</v>
      </c>
      <c r="K437" s="75">
        <v>0</v>
      </c>
      <c r="L437" s="74">
        <f t="shared" si="344"/>
        <v>0</v>
      </c>
      <c r="M437" s="74">
        <f t="shared" si="345"/>
        <v>0</v>
      </c>
      <c r="N437" s="74">
        <v>0</v>
      </c>
      <c r="O437" s="74">
        <v>0</v>
      </c>
      <c r="P437" s="74">
        <v>0</v>
      </c>
      <c r="Q437" s="74">
        <v>0</v>
      </c>
      <c r="R437" s="74">
        <v>0</v>
      </c>
      <c r="S437" s="74">
        <v>0</v>
      </c>
      <c r="T437" s="74">
        <v>0</v>
      </c>
      <c r="U437" s="74">
        <v>0</v>
      </c>
      <c r="V437" s="74">
        <v>0</v>
      </c>
      <c r="W437" s="74">
        <v>0.4</v>
      </c>
      <c r="X437" s="74">
        <v>0</v>
      </c>
      <c r="Y437" s="74">
        <v>0</v>
      </c>
      <c r="Z437" s="74">
        <v>0</v>
      </c>
      <c r="AA437" s="74">
        <v>0</v>
      </c>
      <c r="AB437" s="74">
        <v>0</v>
      </c>
      <c r="AC437" s="74">
        <v>0</v>
      </c>
      <c r="AD437" s="74">
        <v>0</v>
      </c>
      <c r="AE437" s="75">
        <v>0</v>
      </c>
      <c r="AF437" s="74">
        <f t="shared" si="357"/>
        <v>0</v>
      </c>
      <c r="AG437" s="74">
        <f t="shared" si="346"/>
        <v>0</v>
      </c>
      <c r="AH437" s="74">
        <f t="shared" si="347"/>
        <v>0</v>
      </c>
      <c r="AI437" s="75">
        <v>0</v>
      </c>
      <c r="AJ437" s="74">
        <f t="shared" si="348"/>
        <v>0</v>
      </c>
      <c r="AK437" s="74">
        <f t="shared" si="349"/>
        <v>0</v>
      </c>
      <c r="AL437" s="74">
        <f t="shared" si="350"/>
        <v>0</v>
      </c>
      <c r="AM437" s="75">
        <v>0</v>
      </c>
      <c r="AN437" s="74">
        <f t="shared" si="358"/>
        <v>0</v>
      </c>
      <c r="AO437" s="74">
        <f t="shared" si="359"/>
        <v>0</v>
      </c>
      <c r="AP437" s="74">
        <f t="shared" si="360"/>
        <v>0</v>
      </c>
      <c r="AQ437" s="75">
        <v>0</v>
      </c>
      <c r="AR437" s="74">
        <f t="shared" si="361"/>
        <v>0</v>
      </c>
      <c r="AS437" s="74">
        <f t="shared" si="362"/>
        <v>0</v>
      </c>
      <c r="AT437" s="74">
        <f t="shared" si="363"/>
        <v>0</v>
      </c>
      <c r="AU437" s="74">
        <v>0</v>
      </c>
      <c r="AV437" s="74">
        <v>0</v>
      </c>
      <c r="AW437" s="74">
        <v>0</v>
      </c>
      <c r="AX437" s="75">
        <v>0</v>
      </c>
      <c r="AY437" s="74">
        <f t="shared" si="364"/>
        <v>0</v>
      </c>
      <c r="AZ437" s="74">
        <f t="shared" si="365"/>
        <v>0</v>
      </c>
      <c r="BA437" s="74">
        <f t="shared" si="366"/>
        <v>0</v>
      </c>
      <c r="BB437" s="74">
        <v>0</v>
      </c>
      <c r="BC437" s="74">
        <f t="shared" si="354"/>
        <v>0</v>
      </c>
      <c r="BD437" s="74">
        <f t="shared" si="355"/>
        <v>0</v>
      </c>
      <c r="BE437" s="74">
        <f t="shared" si="356"/>
        <v>0</v>
      </c>
      <c r="BF437" s="75">
        <v>0.01</v>
      </c>
      <c r="BG437" s="74">
        <f t="shared" si="351"/>
        <v>0</v>
      </c>
      <c r="BH437" s="74">
        <f t="shared" si="352"/>
        <v>5.5000000000000005E-3</v>
      </c>
      <c r="BI437" s="74">
        <f t="shared" si="353"/>
        <v>4.5000000000000005E-3</v>
      </c>
      <c r="BJ437" s="75">
        <v>0</v>
      </c>
      <c r="BK437" s="74">
        <f t="shared" si="367"/>
        <v>0</v>
      </c>
      <c r="BL437" s="74">
        <f t="shared" si="368"/>
        <v>0</v>
      </c>
      <c r="BM437" s="74">
        <f t="shared" si="369"/>
        <v>0</v>
      </c>
      <c r="BN437" s="74">
        <f t="shared" si="332"/>
        <v>0</v>
      </c>
      <c r="BO437" s="74">
        <f t="shared" si="333"/>
        <v>0.40550000000000003</v>
      </c>
      <c r="BP437" s="74">
        <f t="shared" si="334"/>
        <v>4.5000000000000005E-3</v>
      </c>
      <c r="BQ437" s="74">
        <f t="shared" si="335"/>
        <v>0.41000000000000003</v>
      </c>
      <c r="BS437" s="74">
        <f t="shared" si="336"/>
        <v>0.41000000000000003</v>
      </c>
      <c r="BT437" s="74">
        <f t="shared" si="337"/>
        <v>0</v>
      </c>
      <c r="BU437" s="74"/>
      <c r="BV437" s="77">
        <f t="shared" si="338"/>
        <v>0</v>
      </c>
      <c r="BW437" s="77">
        <f t="shared" si="339"/>
        <v>0.98902439024390243</v>
      </c>
      <c r="BX437" s="77">
        <f t="shared" si="340"/>
        <v>1.0975609756097562E-2</v>
      </c>
      <c r="BY437" s="78"/>
      <c r="BZ437" s="78"/>
      <c r="CA437" s="78"/>
      <c r="CB437" s="78"/>
      <c r="CC437" s="78"/>
      <c r="CD437" s="78"/>
      <c r="CE437" s="78"/>
      <c r="CF437" s="78"/>
      <c r="CG437" s="78"/>
      <c r="CH437" s="78"/>
      <c r="CI437" s="78"/>
      <c r="CJ437" s="78"/>
      <c r="CK437" s="78"/>
      <c r="CL437" s="78"/>
    </row>
    <row r="438" spans="1:90" x14ac:dyDescent="0.25">
      <c r="A438" s="87"/>
      <c r="B438" s="119">
        <v>435</v>
      </c>
      <c r="C438" s="88" t="s">
        <v>590</v>
      </c>
      <c r="D438" s="88" t="s">
        <v>684</v>
      </c>
      <c r="E438" s="73">
        <v>0</v>
      </c>
      <c r="F438" s="73">
        <v>0</v>
      </c>
      <c r="G438" s="73">
        <v>0</v>
      </c>
      <c r="H438" s="74">
        <v>0</v>
      </c>
      <c r="I438" s="74">
        <v>0</v>
      </c>
      <c r="J438" s="74">
        <v>0</v>
      </c>
      <c r="K438" s="75">
        <v>0</v>
      </c>
      <c r="L438" s="74">
        <f t="shared" si="344"/>
        <v>0</v>
      </c>
      <c r="M438" s="74">
        <f t="shared" si="345"/>
        <v>0</v>
      </c>
      <c r="N438" s="74">
        <v>0</v>
      </c>
      <c r="O438" s="74">
        <v>0</v>
      </c>
      <c r="P438" s="74">
        <v>0</v>
      </c>
      <c r="Q438" s="74">
        <v>0</v>
      </c>
      <c r="R438" s="74">
        <v>0</v>
      </c>
      <c r="S438" s="74">
        <v>0</v>
      </c>
      <c r="T438" s="74">
        <v>0</v>
      </c>
      <c r="U438" s="74">
        <v>0</v>
      </c>
      <c r="V438" s="74">
        <v>0</v>
      </c>
      <c r="W438" s="74">
        <v>0.2</v>
      </c>
      <c r="X438" s="74">
        <v>0</v>
      </c>
      <c r="Y438" s="74">
        <v>0</v>
      </c>
      <c r="Z438" s="74">
        <v>0</v>
      </c>
      <c r="AA438" s="74">
        <v>0</v>
      </c>
      <c r="AB438" s="74">
        <v>0</v>
      </c>
      <c r="AC438" s="74">
        <v>0</v>
      </c>
      <c r="AD438" s="74">
        <v>0</v>
      </c>
      <c r="AE438" s="75">
        <v>0</v>
      </c>
      <c r="AF438" s="74">
        <f t="shared" si="357"/>
        <v>0</v>
      </c>
      <c r="AG438" s="74">
        <f t="shared" si="346"/>
        <v>0</v>
      </c>
      <c r="AH438" s="74">
        <f t="shared" si="347"/>
        <v>0</v>
      </c>
      <c r="AI438" s="75">
        <v>0</v>
      </c>
      <c r="AJ438" s="74">
        <f t="shared" si="348"/>
        <v>0</v>
      </c>
      <c r="AK438" s="74">
        <f t="shared" si="349"/>
        <v>0</v>
      </c>
      <c r="AL438" s="74">
        <f t="shared" si="350"/>
        <v>0</v>
      </c>
      <c r="AM438" s="75">
        <v>0</v>
      </c>
      <c r="AN438" s="74">
        <f t="shared" si="358"/>
        <v>0</v>
      </c>
      <c r="AO438" s="74">
        <f t="shared" si="359"/>
        <v>0</v>
      </c>
      <c r="AP438" s="74">
        <f t="shared" si="360"/>
        <v>0</v>
      </c>
      <c r="AQ438" s="75">
        <v>0</v>
      </c>
      <c r="AR438" s="74">
        <f t="shared" si="361"/>
        <v>0</v>
      </c>
      <c r="AS438" s="74">
        <f t="shared" si="362"/>
        <v>0</v>
      </c>
      <c r="AT438" s="74">
        <f t="shared" si="363"/>
        <v>0</v>
      </c>
      <c r="AU438" s="74">
        <v>0</v>
      </c>
      <c r="AV438" s="74">
        <v>0</v>
      </c>
      <c r="AW438" s="74">
        <v>0</v>
      </c>
      <c r="AX438" s="75">
        <v>0</v>
      </c>
      <c r="AY438" s="74">
        <f t="shared" si="364"/>
        <v>0</v>
      </c>
      <c r="AZ438" s="74">
        <f t="shared" si="365"/>
        <v>0</v>
      </c>
      <c r="BA438" s="74">
        <f t="shared" si="366"/>
        <v>0</v>
      </c>
      <c r="BB438" s="74">
        <v>0</v>
      </c>
      <c r="BC438" s="74">
        <f t="shared" si="354"/>
        <v>0</v>
      </c>
      <c r="BD438" s="74">
        <f t="shared" si="355"/>
        <v>0</v>
      </c>
      <c r="BE438" s="74">
        <f t="shared" si="356"/>
        <v>0</v>
      </c>
      <c r="BF438" s="75">
        <v>6.0000000000000001E-3</v>
      </c>
      <c r="BG438" s="74">
        <f t="shared" si="351"/>
        <v>0</v>
      </c>
      <c r="BH438" s="74">
        <f t="shared" si="352"/>
        <v>3.3000000000000004E-3</v>
      </c>
      <c r="BI438" s="74">
        <f t="shared" si="353"/>
        <v>2.7000000000000001E-3</v>
      </c>
      <c r="BJ438" s="75">
        <v>0</v>
      </c>
      <c r="BK438" s="74">
        <f t="shared" si="367"/>
        <v>0</v>
      </c>
      <c r="BL438" s="74">
        <f t="shared" si="368"/>
        <v>0</v>
      </c>
      <c r="BM438" s="74">
        <f t="shared" si="369"/>
        <v>0</v>
      </c>
      <c r="BN438" s="74">
        <f t="shared" si="332"/>
        <v>0</v>
      </c>
      <c r="BO438" s="74">
        <f t="shared" si="333"/>
        <v>0.20330000000000001</v>
      </c>
      <c r="BP438" s="74">
        <f t="shared" si="334"/>
        <v>2.7000000000000001E-3</v>
      </c>
      <c r="BQ438" s="74">
        <f t="shared" si="335"/>
        <v>0.20600000000000002</v>
      </c>
      <c r="BS438" s="74">
        <f t="shared" si="336"/>
        <v>0.20600000000000002</v>
      </c>
      <c r="BT438" s="74">
        <f t="shared" si="337"/>
        <v>0</v>
      </c>
      <c r="BU438" s="74"/>
      <c r="BV438" s="77">
        <f t="shared" si="338"/>
        <v>0</v>
      </c>
      <c r="BW438" s="77">
        <f t="shared" si="339"/>
        <v>0.98689320388349511</v>
      </c>
      <c r="BX438" s="77">
        <f t="shared" si="340"/>
        <v>1.3106796116504855E-2</v>
      </c>
      <c r="BY438" s="78"/>
      <c r="BZ438" s="78"/>
      <c r="CA438" s="78"/>
      <c r="CB438" s="78"/>
      <c r="CC438" s="78"/>
      <c r="CD438" s="78"/>
      <c r="CE438" s="78"/>
      <c r="CF438" s="78"/>
      <c r="CG438" s="78"/>
      <c r="CH438" s="78"/>
      <c r="CI438" s="78"/>
      <c r="CJ438" s="78"/>
      <c r="CK438" s="78"/>
      <c r="CL438" s="78"/>
    </row>
    <row r="439" spans="1:90" x14ac:dyDescent="0.25">
      <c r="A439" s="80" t="s">
        <v>582</v>
      </c>
      <c r="B439" s="120">
        <v>436</v>
      </c>
      <c r="C439" s="81" t="s">
        <v>390</v>
      </c>
      <c r="D439" s="81" t="s">
        <v>258</v>
      </c>
      <c r="E439" s="82">
        <v>0</v>
      </c>
      <c r="F439" s="82">
        <v>0</v>
      </c>
      <c r="G439" s="82">
        <v>0</v>
      </c>
      <c r="H439" s="83">
        <v>0</v>
      </c>
      <c r="I439" s="83">
        <v>0</v>
      </c>
      <c r="J439" s="83">
        <v>0</v>
      </c>
      <c r="K439" s="84">
        <v>0</v>
      </c>
      <c r="L439" s="83">
        <f t="shared" si="344"/>
        <v>0</v>
      </c>
      <c r="M439" s="83">
        <f t="shared" si="345"/>
        <v>0</v>
      </c>
      <c r="N439" s="83">
        <v>0</v>
      </c>
      <c r="O439" s="83">
        <v>0</v>
      </c>
      <c r="P439" s="83">
        <v>0</v>
      </c>
      <c r="Q439" s="83">
        <v>0</v>
      </c>
      <c r="R439" s="83">
        <v>0</v>
      </c>
      <c r="S439" s="83">
        <v>0</v>
      </c>
      <c r="T439" s="83">
        <v>0</v>
      </c>
      <c r="U439" s="83">
        <v>0</v>
      </c>
      <c r="V439" s="83">
        <v>0</v>
      </c>
      <c r="W439" s="83">
        <v>0</v>
      </c>
      <c r="X439" s="83">
        <v>0</v>
      </c>
      <c r="Y439" s="83">
        <v>0</v>
      </c>
      <c r="Z439" s="83">
        <v>0</v>
      </c>
      <c r="AA439" s="83">
        <v>0</v>
      </c>
      <c r="AB439" s="83">
        <v>0</v>
      </c>
      <c r="AC439" s="83">
        <v>0</v>
      </c>
      <c r="AD439" s="83">
        <v>0</v>
      </c>
      <c r="AE439" s="84">
        <v>0</v>
      </c>
      <c r="AF439" s="83">
        <f t="shared" si="357"/>
        <v>0</v>
      </c>
      <c r="AG439" s="83">
        <f t="shared" si="346"/>
        <v>0</v>
      </c>
      <c r="AH439" s="83">
        <f t="shared" si="347"/>
        <v>0</v>
      </c>
      <c r="AI439" s="84">
        <v>0</v>
      </c>
      <c r="AJ439" s="83">
        <f t="shared" si="348"/>
        <v>0</v>
      </c>
      <c r="AK439" s="83">
        <f t="shared" si="349"/>
        <v>0</v>
      </c>
      <c r="AL439" s="83">
        <f t="shared" si="350"/>
        <v>0</v>
      </c>
      <c r="AM439" s="84">
        <v>0</v>
      </c>
      <c r="AN439" s="83">
        <f t="shared" si="358"/>
        <v>0</v>
      </c>
      <c r="AO439" s="83">
        <f t="shared" si="359"/>
        <v>0</v>
      </c>
      <c r="AP439" s="83">
        <f t="shared" si="360"/>
        <v>0</v>
      </c>
      <c r="AQ439" s="84">
        <v>0</v>
      </c>
      <c r="AR439" s="83">
        <f t="shared" si="361"/>
        <v>0</v>
      </c>
      <c r="AS439" s="83">
        <f t="shared" si="362"/>
        <v>0</v>
      </c>
      <c r="AT439" s="83">
        <f t="shared" si="363"/>
        <v>0</v>
      </c>
      <c r="AU439" s="83">
        <v>0</v>
      </c>
      <c r="AV439" s="83">
        <v>0</v>
      </c>
      <c r="AW439" s="83">
        <v>0</v>
      </c>
      <c r="AX439" s="84">
        <v>0</v>
      </c>
      <c r="AY439" s="83">
        <f t="shared" si="364"/>
        <v>0</v>
      </c>
      <c r="AZ439" s="83">
        <f t="shared" si="365"/>
        <v>0</v>
      </c>
      <c r="BA439" s="83">
        <f t="shared" si="366"/>
        <v>0</v>
      </c>
      <c r="BB439" s="83">
        <v>0</v>
      </c>
      <c r="BC439" s="83">
        <f t="shared" si="354"/>
        <v>0</v>
      </c>
      <c r="BD439" s="83">
        <f t="shared" si="355"/>
        <v>0</v>
      </c>
      <c r="BE439" s="83">
        <f t="shared" si="356"/>
        <v>0</v>
      </c>
      <c r="BF439" s="84">
        <v>0</v>
      </c>
      <c r="BG439" s="83">
        <f t="shared" si="351"/>
        <v>0</v>
      </c>
      <c r="BH439" s="83">
        <f t="shared" si="352"/>
        <v>0</v>
      </c>
      <c r="BI439" s="83">
        <f t="shared" si="353"/>
        <v>0</v>
      </c>
      <c r="BJ439" s="84">
        <v>0</v>
      </c>
      <c r="BK439" s="83">
        <f t="shared" si="367"/>
        <v>0</v>
      </c>
      <c r="BL439" s="83">
        <f t="shared" si="368"/>
        <v>0</v>
      </c>
      <c r="BM439" s="83">
        <f t="shared" si="369"/>
        <v>0</v>
      </c>
      <c r="BN439" s="83">
        <f t="shared" si="332"/>
        <v>0</v>
      </c>
      <c r="BO439" s="83">
        <f t="shared" si="333"/>
        <v>0</v>
      </c>
      <c r="BP439" s="83">
        <f t="shared" si="334"/>
        <v>0</v>
      </c>
      <c r="BQ439" s="83">
        <f t="shared" si="335"/>
        <v>0</v>
      </c>
      <c r="BR439" s="85"/>
      <c r="BS439" s="83">
        <f t="shared" si="336"/>
        <v>0</v>
      </c>
      <c r="BT439" s="83">
        <f t="shared" si="337"/>
        <v>0</v>
      </c>
      <c r="BU439" s="83"/>
      <c r="BV439" s="86">
        <f t="shared" si="338"/>
        <v>0</v>
      </c>
      <c r="BW439" s="86">
        <f t="shared" si="339"/>
        <v>0</v>
      </c>
      <c r="BX439" s="86">
        <f t="shared" si="340"/>
        <v>0</v>
      </c>
      <c r="BY439" s="78"/>
      <c r="BZ439" s="78"/>
      <c r="CA439" s="78"/>
      <c r="CB439" s="78"/>
      <c r="CC439" s="78"/>
      <c r="CD439" s="78"/>
      <c r="CE439" s="78"/>
      <c r="CF439" s="78"/>
      <c r="CG439" s="78"/>
      <c r="CH439" s="78"/>
      <c r="CI439" s="78"/>
      <c r="CJ439" s="78"/>
      <c r="CK439" s="78"/>
      <c r="CL439" s="78"/>
    </row>
    <row r="440" spans="1:90" x14ac:dyDescent="0.25">
      <c r="A440" s="108" t="s">
        <v>582</v>
      </c>
      <c r="B440" s="120">
        <v>437</v>
      </c>
      <c r="C440" s="81" t="s">
        <v>669</v>
      </c>
      <c r="D440" s="81" t="s">
        <v>259</v>
      </c>
      <c r="E440" s="82">
        <v>0</v>
      </c>
      <c r="F440" s="82">
        <v>0</v>
      </c>
      <c r="G440" s="82">
        <v>0</v>
      </c>
      <c r="H440" s="83">
        <v>0</v>
      </c>
      <c r="I440" s="83">
        <v>0</v>
      </c>
      <c r="J440" s="83">
        <v>0</v>
      </c>
      <c r="K440" s="84">
        <v>0</v>
      </c>
      <c r="L440" s="83">
        <f t="shared" si="344"/>
        <v>0</v>
      </c>
      <c r="M440" s="83">
        <f t="shared" si="345"/>
        <v>0</v>
      </c>
      <c r="N440" s="83">
        <v>0</v>
      </c>
      <c r="O440" s="83">
        <v>0</v>
      </c>
      <c r="P440" s="83">
        <v>0</v>
      </c>
      <c r="Q440" s="83">
        <v>0</v>
      </c>
      <c r="R440" s="83">
        <v>0</v>
      </c>
      <c r="S440" s="83">
        <v>0</v>
      </c>
      <c r="T440" s="83">
        <v>0</v>
      </c>
      <c r="U440" s="83">
        <v>0</v>
      </c>
      <c r="V440" s="83">
        <v>0</v>
      </c>
      <c r="W440" s="83">
        <v>0</v>
      </c>
      <c r="X440" s="83">
        <v>0</v>
      </c>
      <c r="Y440" s="83">
        <v>0</v>
      </c>
      <c r="Z440" s="83">
        <v>0</v>
      </c>
      <c r="AA440" s="83">
        <v>0</v>
      </c>
      <c r="AB440" s="83">
        <v>0</v>
      </c>
      <c r="AC440" s="83">
        <v>0</v>
      </c>
      <c r="AD440" s="83">
        <v>0</v>
      </c>
      <c r="AE440" s="84">
        <v>0</v>
      </c>
      <c r="AF440" s="83">
        <f t="shared" si="357"/>
        <v>0</v>
      </c>
      <c r="AG440" s="83">
        <f t="shared" si="346"/>
        <v>0</v>
      </c>
      <c r="AH440" s="83">
        <f t="shared" si="347"/>
        <v>0</v>
      </c>
      <c r="AI440" s="84">
        <v>0</v>
      </c>
      <c r="AJ440" s="83">
        <f t="shared" si="348"/>
        <v>0</v>
      </c>
      <c r="AK440" s="83">
        <f t="shared" si="349"/>
        <v>0</v>
      </c>
      <c r="AL440" s="83">
        <f t="shared" si="350"/>
        <v>0</v>
      </c>
      <c r="AM440" s="84">
        <v>0</v>
      </c>
      <c r="AN440" s="83">
        <f t="shared" si="358"/>
        <v>0</v>
      </c>
      <c r="AO440" s="83">
        <f t="shared" si="359"/>
        <v>0</v>
      </c>
      <c r="AP440" s="83">
        <f t="shared" si="360"/>
        <v>0</v>
      </c>
      <c r="AQ440" s="84">
        <v>0</v>
      </c>
      <c r="AR440" s="83">
        <f t="shared" si="361"/>
        <v>0</v>
      </c>
      <c r="AS440" s="83">
        <f t="shared" si="362"/>
        <v>0</v>
      </c>
      <c r="AT440" s="83">
        <f t="shared" si="363"/>
        <v>0</v>
      </c>
      <c r="AU440" s="83">
        <v>0</v>
      </c>
      <c r="AV440" s="83">
        <v>0</v>
      </c>
      <c r="AW440" s="83">
        <v>0</v>
      </c>
      <c r="AX440" s="84">
        <v>0</v>
      </c>
      <c r="AY440" s="83">
        <f t="shared" si="364"/>
        <v>0</v>
      </c>
      <c r="AZ440" s="83">
        <f t="shared" si="365"/>
        <v>0</v>
      </c>
      <c r="BA440" s="83">
        <f t="shared" si="366"/>
        <v>0</v>
      </c>
      <c r="BB440" s="83">
        <v>0</v>
      </c>
      <c r="BC440" s="83">
        <f t="shared" si="354"/>
        <v>0</v>
      </c>
      <c r="BD440" s="83">
        <f t="shared" si="355"/>
        <v>0</v>
      </c>
      <c r="BE440" s="83">
        <f t="shared" si="356"/>
        <v>0</v>
      </c>
      <c r="BF440" s="84">
        <v>0</v>
      </c>
      <c r="BG440" s="83">
        <f t="shared" si="351"/>
        <v>0</v>
      </c>
      <c r="BH440" s="83">
        <f t="shared" si="352"/>
        <v>0</v>
      </c>
      <c r="BI440" s="83">
        <f t="shared" si="353"/>
        <v>0</v>
      </c>
      <c r="BJ440" s="84">
        <v>0</v>
      </c>
      <c r="BK440" s="83">
        <f t="shared" si="367"/>
        <v>0</v>
      </c>
      <c r="BL440" s="83">
        <f t="shared" si="368"/>
        <v>0</v>
      </c>
      <c r="BM440" s="83">
        <f t="shared" si="369"/>
        <v>0</v>
      </c>
      <c r="BN440" s="83">
        <f t="shared" si="332"/>
        <v>0</v>
      </c>
      <c r="BO440" s="83">
        <f t="shared" si="333"/>
        <v>0</v>
      </c>
      <c r="BP440" s="83">
        <f t="shared" si="334"/>
        <v>0</v>
      </c>
      <c r="BQ440" s="83">
        <f t="shared" si="335"/>
        <v>0</v>
      </c>
      <c r="BR440" s="85"/>
      <c r="BS440" s="83">
        <f t="shared" si="336"/>
        <v>0</v>
      </c>
      <c r="BT440" s="83">
        <f t="shared" si="337"/>
        <v>0</v>
      </c>
      <c r="BU440" s="83"/>
      <c r="BV440" s="86">
        <f t="shared" si="338"/>
        <v>0</v>
      </c>
      <c r="BW440" s="86">
        <f t="shared" si="339"/>
        <v>0</v>
      </c>
      <c r="BX440" s="86">
        <f t="shared" si="340"/>
        <v>0</v>
      </c>
      <c r="BY440" s="78"/>
      <c r="BZ440" s="78"/>
      <c r="CA440" s="78"/>
      <c r="CB440" s="78"/>
      <c r="CC440" s="78"/>
      <c r="CD440" s="78"/>
      <c r="CE440" s="78"/>
      <c r="CF440" s="78"/>
      <c r="CG440" s="78"/>
      <c r="CH440" s="78"/>
      <c r="CI440" s="78"/>
      <c r="CJ440" s="78"/>
      <c r="CK440" s="78"/>
      <c r="CL440" s="78"/>
    </row>
    <row r="441" spans="1:90" x14ac:dyDescent="0.25">
      <c r="A441" s="87"/>
      <c r="B441" s="119">
        <v>438</v>
      </c>
      <c r="C441" s="88" t="s">
        <v>633</v>
      </c>
      <c r="D441" s="88" t="s">
        <v>260</v>
      </c>
      <c r="E441" s="73">
        <v>0</v>
      </c>
      <c r="F441" s="73">
        <v>2.19</v>
      </c>
      <c r="G441" s="73">
        <v>0</v>
      </c>
      <c r="H441" s="74">
        <v>0</v>
      </c>
      <c r="I441" s="74">
        <v>0</v>
      </c>
      <c r="J441" s="74">
        <v>0</v>
      </c>
      <c r="K441" s="75">
        <v>0</v>
      </c>
      <c r="L441" s="74">
        <f t="shared" si="344"/>
        <v>0</v>
      </c>
      <c r="M441" s="74">
        <f t="shared" si="345"/>
        <v>0</v>
      </c>
      <c r="N441" s="74">
        <v>0</v>
      </c>
      <c r="O441" s="74">
        <v>0</v>
      </c>
      <c r="P441" s="74">
        <v>4.9000000000000004</v>
      </c>
      <c r="Q441" s="74">
        <v>9.8000000000000007</v>
      </c>
      <c r="R441" s="74">
        <v>0</v>
      </c>
      <c r="S441" s="74">
        <v>34</v>
      </c>
      <c r="T441" s="74">
        <v>0</v>
      </c>
      <c r="U441" s="74">
        <v>0</v>
      </c>
      <c r="V441" s="74">
        <v>0</v>
      </c>
      <c r="W441" s="74">
        <v>0</v>
      </c>
      <c r="X441" s="74">
        <v>0</v>
      </c>
      <c r="Y441" s="74">
        <v>0</v>
      </c>
      <c r="Z441" s="74">
        <v>0</v>
      </c>
      <c r="AA441" s="74">
        <v>0</v>
      </c>
      <c r="AB441" s="74">
        <v>0</v>
      </c>
      <c r="AC441" s="74">
        <v>0</v>
      </c>
      <c r="AD441" s="74">
        <v>0</v>
      </c>
      <c r="AE441" s="75">
        <v>4.7</v>
      </c>
      <c r="AF441" s="74">
        <f t="shared" si="357"/>
        <v>0</v>
      </c>
      <c r="AG441" s="74">
        <f t="shared" si="346"/>
        <v>0</v>
      </c>
      <c r="AH441" s="74">
        <f t="shared" si="347"/>
        <v>4.7</v>
      </c>
      <c r="AI441" s="75">
        <v>0</v>
      </c>
      <c r="AJ441" s="74">
        <f t="shared" si="348"/>
        <v>0</v>
      </c>
      <c r="AK441" s="74">
        <f t="shared" si="349"/>
        <v>0</v>
      </c>
      <c r="AL441" s="74">
        <f t="shared" si="350"/>
        <v>0</v>
      </c>
      <c r="AM441" s="75">
        <v>0</v>
      </c>
      <c r="AN441" s="74">
        <f t="shared" si="358"/>
        <v>0</v>
      </c>
      <c r="AO441" s="74">
        <f t="shared" si="359"/>
        <v>0</v>
      </c>
      <c r="AP441" s="74">
        <f t="shared" si="360"/>
        <v>0</v>
      </c>
      <c r="AQ441" s="75">
        <v>0</v>
      </c>
      <c r="AR441" s="74">
        <f t="shared" si="361"/>
        <v>0</v>
      </c>
      <c r="AS441" s="74">
        <f t="shared" si="362"/>
        <v>0</v>
      </c>
      <c r="AT441" s="74">
        <f t="shared" si="363"/>
        <v>0</v>
      </c>
      <c r="AU441" s="74">
        <v>0</v>
      </c>
      <c r="AV441" s="74">
        <v>0</v>
      </c>
      <c r="AW441" s="74">
        <v>0</v>
      </c>
      <c r="AX441" s="75">
        <v>0</v>
      </c>
      <c r="AY441" s="74">
        <f t="shared" si="364"/>
        <v>0</v>
      </c>
      <c r="AZ441" s="74">
        <f t="shared" si="365"/>
        <v>0</v>
      </c>
      <c r="BA441" s="74">
        <f t="shared" si="366"/>
        <v>0</v>
      </c>
      <c r="BB441" s="74">
        <v>0</v>
      </c>
      <c r="BC441" s="74">
        <f t="shared" si="354"/>
        <v>0</v>
      </c>
      <c r="BD441" s="74">
        <f t="shared" si="355"/>
        <v>0</v>
      </c>
      <c r="BE441" s="74">
        <f t="shared" si="356"/>
        <v>0</v>
      </c>
      <c r="BF441" s="75">
        <v>1.0900000000000001</v>
      </c>
      <c r="BG441" s="74">
        <f t="shared" si="351"/>
        <v>0</v>
      </c>
      <c r="BH441" s="74">
        <f t="shared" si="352"/>
        <v>0.59950000000000014</v>
      </c>
      <c r="BI441" s="74">
        <f t="shared" si="353"/>
        <v>0.49050000000000005</v>
      </c>
      <c r="BJ441" s="75">
        <v>0</v>
      </c>
      <c r="BK441" s="74">
        <f t="shared" si="367"/>
        <v>0</v>
      </c>
      <c r="BL441" s="74">
        <f t="shared" si="368"/>
        <v>0</v>
      </c>
      <c r="BM441" s="74">
        <f t="shared" si="369"/>
        <v>0</v>
      </c>
      <c r="BN441" s="74">
        <f t="shared" si="332"/>
        <v>0</v>
      </c>
      <c r="BO441" s="74">
        <f t="shared" si="333"/>
        <v>49.299500000000002</v>
      </c>
      <c r="BP441" s="74">
        <f t="shared" si="334"/>
        <v>7.3805000000000005</v>
      </c>
      <c r="BQ441" s="74">
        <f t="shared" si="335"/>
        <v>56.68</v>
      </c>
      <c r="BS441" s="74">
        <f t="shared" si="336"/>
        <v>56.680000000000007</v>
      </c>
      <c r="BT441" s="74">
        <f t="shared" si="337"/>
        <v>0</v>
      </c>
      <c r="BU441" s="74"/>
      <c r="BV441" s="77">
        <f t="shared" si="338"/>
        <v>0</v>
      </c>
      <c r="BW441" s="77">
        <f t="shared" si="339"/>
        <v>0.86978652081863095</v>
      </c>
      <c r="BX441" s="77">
        <f t="shared" si="340"/>
        <v>0.13021347918136911</v>
      </c>
      <c r="BY441" s="78"/>
      <c r="BZ441" s="78"/>
      <c r="CA441" s="78"/>
      <c r="CB441" s="78"/>
      <c r="CC441" s="78"/>
      <c r="CD441" s="78"/>
      <c r="CE441" s="78"/>
      <c r="CF441" s="78"/>
      <c r="CG441" s="78"/>
      <c r="CH441" s="78"/>
      <c r="CI441" s="78"/>
      <c r="CJ441" s="78"/>
      <c r="CK441" s="78"/>
      <c r="CL441" s="78"/>
    </row>
    <row r="442" spans="1:90" x14ac:dyDescent="0.25">
      <c r="A442" s="72"/>
      <c r="B442" s="119">
        <v>439</v>
      </c>
      <c r="C442" s="88" t="s">
        <v>395</v>
      </c>
      <c r="D442" s="88" t="s">
        <v>94</v>
      </c>
      <c r="E442" s="73">
        <v>0</v>
      </c>
      <c r="F442" s="73">
        <v>0</v>
      </c>
      <c r="G442" s="73">
        <v>0</v>
      </c>
      <c r="H442" s="74">
        <v>0</v>
      </c>
      <c r="I442" s="74">
        <v>0</v>
      </c>
      <c r="J442" s="74">
        <v>0</v>
      </c>
      <c r="K442" s="75">
        <v>0</v>
      </c>
      <c r="L442" s="74">
        <f t="shared" ref="L442:L465" si="370">0.55*K442</f>
        <v>0</v>
      </c>
      <c r="M442" s="74">
        <f t="shared" ref="M442:M465" si="371">0.45*K442</f>
        <v>0</v>
      </c>
      <c r="N442" s="74">
        <v>0</v>
      </c>
      <c r="O442" s="74">
        <v>0</v>
      </c>
      <c r="P442" s="74">
        <v>0</v>
      </c>
      <c r="Q442" s="74">
        <v>0</v>
      </c>
      <c r="R442" s="74">
        <v>0</v>
      </c>
      <c r="S442" s="74">
        <v>0</v>
      </c>
      <c r="T442" s="74">
        <v>0</v>
      </c>
      <c r="U442" s="74">
        <v>0</v>
      </c>
      <c r="V442" s="74">
        <v>0</v>
      </c>
      <c r="W442" s="74">
        <v>0</v>
      </c>
      <c r="X442" s="74">
        <v>0</v>
      </c>
      <c r="Y442" s="74">
        <v>0</v>
      </c>
      <c r="Z442" s="74">
        <v>0</v>
      </c>
      <c r="AA442" s="74">
        <v>0</v>
      </c>
      <c r="AB442" s="74">
        <v>0</v>
      </c>
      <c r="AC442" s="74">
        <v>0</v>
      </c>
      <c r="AD442" s="74">
        <v>0</v>
      </c>
      <c r="AE442" s="75">
        <v>0</v>
      </c>
      <c r="AF442" s="74">
        <f t="shared" si="357"/>
        <v>0</v>
      </c>
      <c r="AG442" s="74">
        <f t="shared" si="346"/>
        <v>0</v>
      </c>
      <c r="AH442" s="74">
        <f t="shared" si="347"/>
        <v>0</v>
      </c>
      <c r="AI442" s="75">
        <v>0</v>
      </c>
      <c r="AJ442" s="74">
        <f t="shared" si="348"/>
        <v>0</v>
      </c>
      <c r="AK442" s="74">
        <f t="shared" si="349"/>
        <v>0</v>
      </c>
      <c r="AL442" s="74">
        <f t="shared" si="350"/>
        <v>0</v>
      </c>
      <c r="AM442" s="75">
        <v>0</v>
      </c>
      <c r="AN442" s="74">
        <f t="shared" si="358"/>
        <v>0</v>
      </c>
      <c r="AO442" s="74">
        <f t="shared" si="359"/>
        <v>0</v>
      </c>
      <c r="AP442" s="74">
        <f t="shared" si="360"/>
        <v>0</v>
      </c>
      <c r="AQ442" s="75">
        <v>23.529411764705884</v>
      </c>
      <c r="AR442" s="74">
        <f t="shared" si="361"/>
        <v>11.764705882352942</v>
      </c>
      <c r="AS442" s="74">
        <f t="shared" si="362"/>
        <v>5.882352941176471</v>
      </c>
      <c r="AT442" s="74">
        <f t="shared" si="363"/>
        <v>5.882352941176471</v>
      </c>
      <c r="AU442" s="74">
        <v>0</v>
      </c>
      <c r="AV442" s="74">
        <v>0</v>
      </c>
      <c r="AW442" s="74">
        <v>0</v>
      </c>
      <c r="AX442" s="75">
        <v>0</v>
      </c>
      <c r="AY442" s="74">
        <f t="shared" si="364"/>
        <v>0</v>
      </c>
      <c r="AZ442" s="74">
        <f t="shared" si="365"/>
        <v>0</v>
      </c>
      <c r="BA442" s="74">
        <f t="shared" si="366"/>
        <v>0</v>
      </c>
      <c r="BB442" s="74">
        <v>0</v>
      </c>
      <c r="BC442" s="74">
        <f t="shared" si="354"/>
        <v>0</v>
      </c>
      <c r="BD442" s="74">
        <f t="shared" si="355"/>
        <v>0</v>
      </c>
      <c r="BE442" s="74">
        <f t="shared" si="356"/>
        <v>0</v>
      </c>
      <c r="BF442" s="75">
        <v>0.72</v>
      </c>
      <c r="BG442" s="74">
        <f t="shared" si="351"/>
        <v>0</v>
      </c>
      <c r="BH442" s="74">
        <f t="shared" si="352"/>
        <v>0.39600000000000002</v>
      </c>
      <c r="BI442" s="74">
        <f t="shared" si="353"/>
        <v>0.32400000000000001</v>
      </c>
      <c r="BJ442" s="75">
        <v>0</v>
      </c>
      <c r="BK442" s="74">
        <f t="shared" si="367"/>
        <v>0</v>
      </c>
      <c r="BL442" s="74">
        <f t="shared" si="368"/>
        <v>0</v>
      </c>
      <c r="BM442" s="74">
        <f t="shared" si="369"/>
        <v>0</v>
      </c>
      <c r="BN442" s="74">
        <f t="shared" si="332"/>
        <v>11.764705882352942</v>
      </c>
      <c r="BO442" s="74">
        <f t="shared" si="333"/>
        <v>6.2783529411764709</v>
      </c>
      <c r="BP442" s="74">
        <f t="shared" si="334"/>
        <v>6.2063529411764708</v>
      </c>
      <c r="BQ442" s="74">
        <f t="shared" si="335"/>
        <v>24.249411764705883</v>
      </c>
      <c r="BS442" s="74">
        <f t="shared" si="336"/>
        <v>24.249411764705883</v>
      </c>
      <c r="BT442" s="74">
        <f t="shared" si="337"/>
        <v>0</v>
      </c>
      <c r="BU442" s="74"/>
      <c r="BV442" s="77">
        <f t="shared" si="338"/>
        <v>0.48515427906074132</v>
      </c>
      <c r="BW442" s="77">
        <f t="shared" si="339"/>
        <v>0.2589074325635552</v>
      </c>
      <c r="BX442" s="77">
        <f t="shared" si="340"/>
        <v>0.25593828837570348</v>
      </c>
      <c r="BY442" s="78"/>
      <c r="BZ442" s="78"/>
      <c r="CA442" s="78"/>
      <c r="CB442" s="78"/>
      <c r="CC442" s="78"/>
      <c r="CD442" s="78"/>
      <c r="CE442" s="78"/>
      <c r="CF442" s="78"/>
      <c r="CG442" s="78"/>
      <c r="CH442" s="78"/>
      <c r="CI442" s="78"/>
      <c r="CJ442" s="78"/>
      <c r="CK442" s="78"/>
      <c r="CL442" s="78"/>
    </row>
    <row r="443" spans="1:90" s="79" customFormat="1" x14ac:dyDescent="0.25">
      <c r="A443" s="87"/>
      <c r="B443" s="119">
        <v>440</v>
      </c>
      <c r="C443" s="88" t="s">
        <v>368</v>
      </c>
      <c r="D443" s="88" t="s">
        <v>711</v>
      </c>
      <c r="E443" s="73">
        <v>0</v>
      </c>
      <c r="F443" s="73">
        <v>0</v>
      </c>
      <c r="G443" s="73">
        <v>0</v>
      </c>
      <c r="H443" s="74">
        <v>0</v>
      </c>
      <c r="I443" s="74">
        <v>0</v>
      </c>
      <c r="J443" s="74">
        <v>0</v>
      </c>
      <c r="K443" s="75">
        <v>0</v>
      </c>
      <c r="L443" s="74">
        <f t="shared" si="370"/>
        <v>0</v>
      </c>
      <c r="M443" s="74">
        <f t="shared" si="371"/>
        <v>0</v>
      </c>
      <c r="N443" s="74">
        <v>0</v>
      </c>
      <c r="O443" s="74">
        <v>0</v>
      </c>
      <c r="P443" s="74">
        <v>0</v>
      </c>
      <c r="Q443" s="74">
        <v>0</v>
      </c>
      <c r="R443" s="74">
        <v>0</v>
      </c>
      <c r="S443" s="74">
        <v>0</v>
      </c>
      <c r="T443" s="74">
        <v>0</v>
      </c>
      <c r="U443" s="74">
        <v>0</v>
      </c>
      <c r="V443" s="74">
        <v>0</v>
      </c>
      <c r="W443" s="74">
        <v>3.47</v>
      </c>
      <c r="X443" s="74">
        <v>0</v>
      </c>
      <c r="Y443" s="74">
        <v>0</v>
      </c>
      <c r="Z443" s="74">
        <v>0</v>
      </c>
      <c r="AA443" s="74">
        <v>0</v>
      </c>
      <c r="AB443" s="74">
        <v>0</v>
      </c>
      <c r="AC443" s="74">
        <v>0</v>
      </c>
      <c r="AD443" s="74">
        <v>0</v>
      </c>
      <c r="AE443" s="75">
        <v>0</v>
      </c>
      <c r="AF443" s="74">
        <f t="shared" si="357"/>
        <v>0</v>
      </c>
      <c r="AG443" s="74">
        <f t="shared" si="346"/>
        <v>0</v>
      </c>
      <c r="AH443" s="74">
        <f t="shared" si="347"/>
        <v>0</v>
      </c>
      <c r="AI443" s="75">
        <v>0</v>
      </c>
      <c r="AJ443" s="74">
        <f t="shared" si="348"/>
        <v>0</v>
      </c>
      <c r="AK443" s="74">
        <f t="shared" si="349"/>
        <v>0</v>
      </c>
      <c r="AL443" s="74">
        <f t="shared" si="350"/>
        <v>0</v>
      </c>
      <c r="AM443" s="75">
        <v>0</v>
      </c>
      <c r="AN443" s="74">
        <f t="shared" si="358"/>
        <v>0</v>
      </c>
      <c r="AO443" s="74">
        <f t="shared" si="359"/>
        <v>0</v>
      </c>
      <c r="AP443" s="74">
        <f t="shared" si="360"/>
        <v>0</v>
      </c>
      <c r="AQ443" s="75">
        <v>0</v>
      </c>
      <c r="AR443" s="74">
        <f t="shared" si="361"/>
        <v>0</v>
      </c>
      <c r="AS443" s="74">
        <f t="shared" si="362"/>
        <v>0</v>
      </c>
      <c r="AT443" s="74">
        <f t="shared" si="363"/>
        <v>0</v>
      </c>
      <c r="AU443" s="74">
        <v>0</v>
      </c>
      <c r="AV443" s="74">
        <v>0</v>
      </c>
      <c r="AW443" s="74">
        <v>0</v>
      </c>
      <c r="AX443" s="75">
        <v>0</v>
      </c>
      <c r="AY443" s="74">
        <f t="shared" si="364"/>
        <v>0</v>
      </c>
      <c r="AZ443" s="74">
        <f t="shared" si="365"/>
        <v>0</v>
      </c>
      <c r="BA443" s="74">
        <f t="shared" si="366"/>
        <v>0</v>
      </c>
      <c r="BB443" s="74">
        <v>0</v>
      </c>
      <c r="BC443" s="74">
        <f t="shared" si="354"/>
        <v>0</v>
      </c>
      <c r="BD443" s="74">
        <f t="shared" si="355"/>
        <v>0</v>
      </c>
      <c r="BE443" s="74">
        <f t="shared" si="356"/>
        <v>0</v>
      </c>
      <c r="BF443" s="75">
        <v>0.05</v>
      </c>
      <c r="BG443" s="74">
        <f t="shared" si="351"/>
        <v>0</v>
      </c>
      <c r="BH443" s="74">
        <f t="shared" si="352"/>
        <v>2.7500000000000004E-2</v>
      </c>
      <c r="BI443" s="74">
        <f t="shared" si="353"/>
        <v>2.2500000000000003E-2</v>
      </c>
      <c r="BJ443" s="75">
        <v>0</v>
      </c>
      <c r="BK443" s="74">
        <f t="shared" si="367"/>
        <v>0</v>
      </c>
      <c r="BL443" s="74">
        <f t="shared" si="368"/>
        <v>0</v>
      </c>
      <c r="BM443" s="74">
        <f t="shared" si="369"/>
        <v>0</v>
      </c>
      <c r="BN443" s="74">
        <f t="shared" si="332"/>
        <v>0</v>
      </c>
      <c r="BO443" s="74">
        <f t="shared" si="333"/>
        <v>3.4975000000000001</v>
      </c>
      <c r="BP443" s="74">
        <f t="shared" si="334"/>
        <v>2.2500000000000003E-2</v>
      </c>
      <c r="BQ443" s="74">
        <f t="shared" si="335"/>
        <v>3.52</v>
      </c>
      <c r="BR443" s="76"/>
      <c r="BS443" s="74">
        <f t="shared" si="336"/>
        <v>3.52</v>
      </c>
      <c r="BT443" s="74">
        <f t="shared" si="337"/>
        <v>0</v>
      </c>
      <c r="BU443" s="74"/>
      <c r="BV443" s="77">
        <f t="shared" si="338"/>
        <v>0</v>
      </c>
      <c r="BW443" s="77">
        <f t="shared" si="339"/>
        <v>0.99360795454545459</v>
      </c>
      <c r="BX443" s="77">
        <f t="shared" si="340"/>
        <v>6.3920454545454549E-3</v>
      </c>
      <c r="BY443" s="78"/>
      <c r="BZ443" s="78"/>
      <c r="CA443" s="78"/>
      <c r="CB443" s="78"/>
      <c r="CC443" s="78"/>
      <c r="CD443" s="78"/>
      <c r="CE443" s="78"/>
      <c r="CF443" s="78"/>
      <c r="CG443" s="78"/>
      <c r="CH443" s="78"/>
      <c r="CI443" s="78"/>
      <c r="CJ443" s="78"/>
      <c r="CK443" s="78"/>
      <c r="CL443" s="78"/>
    </row>
    <row r="444" spans="1:90" x14ac:dyDescent="0.25">
      <c r="A444" s="98" t="s">
        <v>511</v>
      </c>
      <c r="B444" s="121">
        <v>441</v>
      </c>
      <c r="C444" s="131" t="s">
        <v>376</v>
      </c>
      <c r="D444" s="131" t="s">
        <v>685</v>
      </c>
      <c r="E444" s="132">
        <v>0</v>
      </c>
      <c r="F444" s="132">
        <v>3.9</v>
      </c>
      <c r="G444" s="132">
        <v>0</v>
      </c>
      <c r="H444" s="117">
        <v>0</v>
      </c>
      <c r="I444" s="117">
        <v>0</v>
      </c>
      <c r="J444" s="117">
        <v>0</v>
      </c>
      <c r="K444" s="134">
        <v>0</v>
      </c>
      <c r="L444" s="117">
        <f t="shared" si="370"/>
        <v>0</v>
      </c>
      <c r="M444" s="117">
        <f t="shared" si="371"/>
        <v>0</v>
      </c>
      <c r="N444" s="117">
        <v>0</v>
      </c>
      <c r="O444" s="117">
        <v>0</v>
      </c>
      <c r="P444" s="117">
        <v>20</v>
      </c>
      <c r="Q444" s="117">
        <v>0</v>
      </c>
      <c r="R444" s="117">
        <v>20</v>
      </c>
      <c r="S444" s="117">
        <v>28</v>
      </c>
      <c r="T444" s="117">
        <v>0</v>
      </c>
      <c r="U444" s="117">
        <v>0</v>
      </c>
      <c r="V444" s="117">
        <v>0</v>
      </c>
      <c r="W444" s="117">
        <v>10.4</v>
      </c>
      <c r="X444" s="117">
        <v>0</v>
      </c>
      <c r="Y444" s="117">
        <v>0</v>
      </c>
      <c r="Z444" s="117">
        <v>0</v>
      </c>
      <c r="AA444" s="117">
        <v>0</v>
      </c>
      <c r="AB444" s="117">
        <v>0</v>
      </c>
      <c r="AC444" s="117">
        <v>0</v>
      </c>
      <c r="AD444" s="117">
        <v>0</v>
      </c>
      <c r="AE444" s="134">
        <v>3.1</v>
      </c>
      <c r="AF444" s="117">
        <f t="shared" si="357"/>
        <v>0</v>
      </c>
      <c r="AG444" s="137">
        <f>1*AE444</f>
        <v>3.1</v>
      </c>
      <c r="AH444" s="117">
        <f>0*AE444</f>
        <v>0</v>
      </c>
      <c r="AI444" s="134">
        <v>0</v>
      </c>
      <c r="AJ444" s="117">
        <f t="shared" si="348"/>
        <v>0</v>
      </c>
      <c r="AK444" s="117">
        <f t="shared" si="349"/>
        <v>0</v>
      </c>
      <c r="AL444" s="117">
        <f t="shared" si="350"/>
        <v>0</v>
      </c>
      <c r="AM444" s="134">
        <v>0.7</v>
      </c>
      <c r="AN444" s="117">
        <f t="shared" si="358"/>
        <v>0</v>
      </c>
      <c r="AO444" s="117">
        <f t="shared" si="359"/>
        <v>0.38500000000000001</v>
      </c>
      <c r="AP444" s="117">
        <f t="shared" si="360"/>
        <v>0.315</v>
      </c>
      <c r="AQ444" s="134">
        <v>0</v>
      </c>
      <c r="AR444" s="117">
        <f t="shared" si="361"/>
        <v>0</v>
      </c>
      <c r="AS444" s="117">
        <f t="shared" si="362"/>
        <v>0</v>
      </c>
      <c r="AT444" s="117">
        <f t="shared" si="363"/>
        <v>0</v>
      </c>
      <c r="AU444" s="117">
        <v>0</v>
      </c>
      <c r="AV444" s="117">
        <v>0</v>
      </c>
      <c r="AW444" s="117">
        <v>0</v>
      </c>
      <c r="AX444" s="134">
        <v>0</v>
      </c>
      <c r="AY444" s="117">
        <f t="shared" si="364"/>
        <v>0</v>
      </c>
      <c r="AZ444" s="117">
        <f t="shared" si="365"/>
        <v>0</v>
      </c>
      <c r="BA444" s="117">
        <f t="shared" si="366"/>
        <v>0</v>
      </c>
      <c r="BB444" s="117">
        <v>0</v>
      </c>
      <c r="BC444" s="117">
        <f t="shared" si="354"/>
        <v>0</v>
      </c>
      <c r="BD444" s="117">
        <f t="shared" si="355"/>
        <v>0</v>
      </c>
      <c r="BE444" s="117">
        <f t="shared" si="356"/>
        <v>0</v>
      </c>
      <c r="BF444" s="134">
        <v>1.68</v>
      </c>
      <c r="BG444" s="117">
        <f t="shared" si="351"/>
        <v>0</v>
      </c>
      <c r="BH444" s="117">
        <f t="shared" si="352"/>
        <v>0.92400000000000004</v>
      </c>
      <c r="BI444" s="117">
        <f t="shared" si="353"/>
        <v>0.75600000000000001</v>
      </c>
      <c r="BJ444" s="134">
        <v>0</v>
      </c>
      <c r="BK444" s="117">
        <f t="shared" si="367"/>
        <v>0</v>
      </c>
      <c r="BL444" s="117">
        <f t="shared" si="368"/>
        <v>0</v>
      </c>
      <c r="BM444" s="117">
        <f t="shared" si="369"/>
        <v>0</v>
      </c>
      <c r="BN444" s="117">
        <f t="shared" si="332"/>
        <v>0</v>
      </c>
      <c r="BO444" s="117">
        <f t="shared" si="333"/>
        <v>82.809000000000012</v>
      </c>
      <c r="BP444" s="117">
        <f t="shared" si="334"/>
        <v>4.9710000000000001</v>
      </c>
      <c r="BQ444" s="117">
        <f t="shared" si="335"/>
        <v>87.780000000000015</v>
      </c>
      <c r="BR444" s="79"/>
      <c r="BS444" s="117">
        <f t="shared" si="336"/>
        <v>87.780000000000015</v>
      </c>
      <c r="BT444" s="117">
        <f t="shared" si="337"/>
        <v>0</v>
      </c>
      <c r="BU444" s="117"/>
      <c r="BV444" s="138">
        <f t="shared" si="338"/>
        <v>0</v>
      </c>
      <c r="BW444" s="138">
        <f t="shared" si="339"/>
        <v>0.94336978810663019</v>
      </c>
      <c r="BX444" s="138">
        <f t="shared" si="340"/>
        <v>5.6630211893369781E-2</v>
      </c>
      <c r="BY444" s="78"/>
      <c r="BZ444" s="78"/>
      <c r="CA444" s="78"/>
      <c r="CB444" s="78"/>
      <c r="CC444" s="78"/>
      <c r="CD444" s="78"/>
      <c r="CE444" s="78"/>
      <c r="CF444" s="78"/>
      <c r="CG444" s="78"/>
      <c r="CH444" s="78"/>
      <c r="CI444" s="78"/>
      <c r="CJ444" s="78"/>
      <c r="CK444" s="78"/>
      <c r="CL444" s="78"/>
    </row>
    <row r="445" spans="1:90" x14ac:dyDescent="0.25">
      <c r="A445" s="87"/>
      <c r="B445" s="119">
        <v>442</v>
      </c>
      <c r="C445" s="88" t="s">
        <v>589</v>
      </c>
      <c r="D445" s="88" t="s">
        <v>261</v>
      </c>
      <c r="E445" s="73">
        <v>0</v>
      </c>
      <c r="F445" s="73">
        <v>1.2</v>
      </c>
      <c r="G445" s="73">
        <v>0</v>
      </c>
      <c r="H445" s="74">
        <v>0</v>
      </c>
      <c r="I445" s="74">
        <v>0</v>
      </c>
      <c r="J445" s="74">
        <v>0</v>
      </c>
      <c r="K445" s="75">
        <v>0</v>
      </c>
      <c r="L445" s="74">
        <f t="shared" si="370"/>
        <v>0</v>
      </c>
      <c r="M445" s="74">
        <f t="shared" si="371"/>
        <v>0</v>
      </c>
      <c r="N445" s="74">
        <v>0</v>
      </c>
      <c r="O445" s="74">
        <v>0</v>
      </c>
      <c r="P445" s="74">
        <v>0</v>
      </c>
      <c r="Q445" s="74">
        <v>0</v>
      </c>
      <c r="R445" s="74">
        <v>0</v>
      </c>
      <c r="S445" s="74">
        <v>0</v>
      </c>
      <c r="T445" s="74">
        <v>0</v>
      </c>
      <c r="U445" s="74">
        <v>0</v>
      </c>
      <c r="V445" s="74">
        <v>0</v>
      </c>
      <c r="W445" s="74">
        <v>0</v>
      </c>
      <c r="X445" s="74">
        <v>13.54</v>
      </c>
      <c r="Y445" s="74">
        <v>0</v>
      </c>
      <c r="Z445" s="74">
        <v>0</v>
      </c>
      <c r="AA445" s="74">
        <v>0</v>
      </c>
      <c r="AB445" s="74">
        <v>0</v>
      </c>
      <c r="AC445" s="74">
        <v>0</v>
      </c>
      <c r="AD445" s="74">
        <v>0</v>
      </c>
      <c r="AE445" s="75">
        <v>0</v>
      </c>
      <c r="AF445" s="74">
        <f t="shared" si="357"/>
        <v>0</v>
      </c>
      <c r="AG445" s="74">
        <f t="shared" ref="AG445:AG460" si="372">0*AE445</f>
        <v>0</v>
      </c>
      <c r="AH445" s="74">
        <f t="shared" ref="AH445:AH460" si="373">1*AE445</f>
        <v>0</v>
      </c>
      <c r="AI445" s="75">
        <v>0</v>
      </c>
      <c r="AJ445" s="74">
        <f t="shared" ref="AJ445:AJ465" si="374">0*AI445</f>
        <v>0</v>
      </c>
      <c r="AK445" s="74">
        <f t="shared" ref="AK445:AK465" si="375">0.55*AI445</f>
        <v>0</v>
      </c>
      <c r="AL445" s="74">
        <f t="shared" ref="AL445:AL465" si="376">0.45*AI445</f>
        <v>0</v>
      </c>
      <c r="AM445" s="75">
        <v>0</v>
      </c>
      <c r="AN445" s="74">
        <f t="shared" si="358"/>
        <v>0</v>
      </c>
      <c r="AO445" s="74">
        <f t="shared" si="359"/>
        <v>0</v>
      </c>
      <c r="AP445" s="74">
        <f t="shared" si="360"/>
        <v>0</v>
      </c>
      <c r="AQ445" s="75">
        <v>1.78</v>
      </c>
      <c r="AR445" s="74">
        <f t="shared" si="361"/>
        <v>0.89</v>
      </c>
      <c r="AS445" s="74">
        <f t="shared" si="362"/>
        <v>0.44500000000000001</v>
      </c>
      <c r="AT445" s="74">
        <f t="shared" si="363"/>
        <v>0.44500000000000001</v>
      </c>
      <c r="AU445" s="74">
        <v>0</v>
      </c>
      <c r="AV445" s="74">
        <v>0</v>
      </c>
      <c r="AW445" s="74">
        <v>0</v>
      </c>
      <c r="AX445" s="75">
        <v>0</v>
      </c>
      <c r="AY445" s="74">
        <f t="shared" si="364"/>
        <v>0</v>
      </c>
      <c r="AZ445" s="74">
        <f t="shared" si="365"/>
        <v>0</v>
      </c>
      <c r="BA445" s="74">
        <f t="shared" si="366"/>
        <v>0</v>
      </c>
      <c r="BB445" s="74">
        <v>0</v>
      </c>
      <c r="BC445" s="74">
        <f t="shared" si="354"/>
        <v>0</v>
      </c>
      <c r="BD445" s="74">
        <f t="shared" si="355"/>
        <v>0</v>
      </c>
      <c r="BE445" s="74">
        <f t="shared" si="356"/>
        <v>0</v>
      </c>
      <c r="BF445" s="75">
        <v>0.25</v>
      </c>
      <c r="BG445" s="74">
        <f t="shared" ref="BG445:BG465" si="377">0*BF445</f>
        <v>0</v>
      </c>
      <c r="BH445" s="74">
        <f t="shared" ref="BH445:BH465" si="378">0.55*BF445</f>
        <v>0.13750000000000001</v>
      </c>
      <c r="BI445" s="74">
        <f t="shared" ref="BI445:BI465" si="379">0.45*BF445</f>
        <v>0.1125</v>
      </c>
      <c r="BJ445" s="75">
        <v>0</v>
      </c>
      <c r="BK445" s="74">
        <f t="shared" si="367"/>
        <v>0</v>
      </c>
      <c r="BL445" s="74">
        <f t="shared" si="368"/>
        <v>0</v>
      </c>
      <c r="BM445" s="74">
        <f t="shared" si="369"/>
        <v>0</v>
      </c>
      <c r="BN445" s="74">
        <f t="shared" si="332"/>
        <v>0.89</v>
      </c>
      <c r="BO445" s="74">
        <f t="shared" si="333"/>
        <v>14.122499999999999</v>
      </c>
      <c r="BP445" s="74">
        <f t="shared" si="334"/>
        <v>1.7575000000000001</v>
      </c>
      <c r="BQ445" s="74">
        <f t="shared" si="335"/>
        <v>16.77</v>
      </c>
      <c r="BS445" s="74">
        <f t="shared" si="336"/>
        <v>16.77</v>
      </c>
      <c r="BT445" s="74">
        <f t="shared" si="337"/>
        <v>0</v>
      </c>
      <c r="BU445" s="74"/>
      <c r="BV445" s="77">
        <f t="shared" si="338"/>
        <v>5.3070960047704237E-2</v>
      </c>
      <c r="BW445" s="77">
        <f t="shared" si="339"/>
        <v>0.84212880143112701</v>
      </c>
      <c r="BX445" s="77">
        <f t="shared" si="340"/>
        <v>0.10480023852116876</v>
      </c>
      <c r="BY445" s="78"/>
      <c r="BZ445" s="78"/>
      <c r="CA445" s="78"/>
      <c r="CB445" s="78"/>
      <c r="CC445" s="78"/>
      <c r="CD445" s="78"/>
      <c r="CE445" s="78"/>
      <c r="CF445" s="78"/>
      <c r="CG445" s="78"/>
      <c r="CH445" s="78"/>
      <c r="CI445" s="78"/>
      <c r="CJ445" s="78"/>
      <c r="CK445" s="78"/>
      <c r="CL445" s="78"/>
    </row>
    <row r="446" spans="1:90" x14ac:dyDescent="0.25">
      <c r="A446" s="87"/>
      <c r="B446" s="119">
        <v>443</v>
      </c>
      <c r="C446" s="88" t="s">
        <v>686</v>
      </c>
      <c r="D446" s="88" t="s">
        <v>712</v>
      </c>
      <c r="E446" s="73">
        <v>0</v>
      </c>
      <c r="F446" s="73">
        <v>0.2</v>
      </c>
      <c r="G446" s="73">
        <v>0</v>
      </c>
      <c r="H446" s="74">
        <v>0</v>
      </c>
      <c r="I446" s="74">
        <v>0</v>
      </c>
      <c r="J446" s="74">
        <v>0</v>
      </c>
      <c r="K446" s="75">
        <v>0</v>
      </c>
      <c r="L446" s="74">
        <f t="shared" si="370"/>
        <v>0</v>
      </c>
      <c r="M446" s="74">
        <f t="shared" si="371"/>
        <v>0</v>
      </c>
      <c r="N446" s="74">
        <v>0</v>
      </c>
      <c r="O446" s="74">
        <v>0</v>
      </c>
      <c r="P446" s="74">
        <v>0</v>
      </c>
      <c r="Q446" s="74">
        <v>25</v>
      </c>
      <c r="R446" s="74">
        <v>0</v>
      </c>
      <c r="S446" s="74">
        <v>0</v>
      </c>
      <c r="T446" s="74">
        <v>0</v>
      </c>
      <c r="U446" s="74">
        <v>0</v>
      </c>
      <c r="V446" s="74">
        <v>0</v>
      </c>
      <c r="W446" s="74">
        <v>0</v>
      </c>
      <c r="X446" s="74">
        <v>0</v>
      </c>
      <c r="Y446" s="74">
        <v>0</v>
      </c>
      <c r="Z446" s="74">
        <v>0</v>
      </c>
      <c r="AA446" s="74">
        <v>0</v>
      </c>
      <c r="AB446" s="74">
        <v>0</v>
      </c>
      <c r="AC446" s="74">
        <v>0</v>
      </c>
      <c r="AD446" s="74">
        <v>0</v>
      </c>
      <c r="AE446" s="75">
        <v>0</v>
      </c>
      <c r="AF446" s="74">
        <f t="shared" si="357"/>
        <v>0</v>
      </c>
      <c r="AG446" s="74">
        <f t="shared" si="372"/>
        <v>0</v>
      </c>
      <c r="AH446" s="74">
        <f t="shared" si="373"/>
        <v>0</v>
      </c>
      <c r="AI446" s="75">
        <v>0</v>
      </c>
      <c r="AJ446" s="74">
        <f t="shared" si="374"/>
        <v>0</v>
      </c>
      <c r="AK446" s="74">
        <f t="shared" si="375"/>
        <v>0</v>
      </c>
      <c r="AL446" s="74">
        <f t="shared" si="376"/>
        <v>0</v>
      </c>
      <c r="AM446" s="75">
        <v>0</v>
      </c>
      <c r="AN446" s="74">
        <f t="shared" si="358"/>
        <v>0</v>
      </c>
      <c r="AO446" s="74">
        <f t="shared" si="359"/>
        <v>0</v>
      </c>
      <c r="AP446" s="74">
        <f t="shared" si="360"/>
        <v>0</v>
      </c>
      <c r="AQ446" s="75">
        <v>0</v>
      </c>
      <c r="AR446" s="74">
        <f t="shared" si="361"/>
        <v>0</v>
      </c>
      <c r="AS446" s="74">
        <f t="shared" si="362"/>
        <v>0</v>
      </c>
      <c r="AT446" s="74">
        <f t="shared" si="363"/>
        <v>0</v>
      </c>
      <c r="AU446" s="74">
        <v>0</v>
      </c>
      <c r="AV446" s="74">
        <v>0</v>
      </c>
      <c r="AW446" s="74">
        <v>0</v>
      </c>
      <c r="AX446" s="75">
        <v>0</v>
      </c>
      <c r="AY446" s="74">
        <f t="shared" si="364"/>
        <v>0</v>
      </c>
      <c r="AZ446" s="74">
        <f t="shared" si="365"/>
        <v>0</v>
      </c>
      <c r="BA446" s="74">
        <f t="shared" si="366"/>
        <v>0</v>
      </c>
      <c r="BB446" s="74">
        <v>0</v>
      </c>
      <c r="BC446" s="74">
        <f t="shared" si="354"/>
        <v>0</v>
      </c>
      <c r="BD446" s="74">
        <f t="shared" si="355"/>
        <v>0</v>
      </c>
      <c r="BE446" s="74">
        <f t="shared" si="356"/>
        <v>0</v>
      </c>
      <c r="BF446" s="75">
        <v>0.3</v>
      </c>
      <c r="BG446" s="74">
        <f t="shared" si="377"/>
        <v>0</v>
      </c>
      <c r="BH446" s="74">
        <f t="shared" si="378"/>
        <v>0.16500000000000001</v>
      </c>
      <c r="BI446" s="74">
        <f t="shared" si="379"/>
        <v>0.13500000000000001</v>
      </c>
      <c r="BJ446" s="75">
        <v>0</v>
      </c>
      <c r="BK446" s="74">
        <f t="shared" si="367"/>
        <v>0</v>
      </c>
      <c r="BL446" s="74">
        <f t="shared" si="368"/>
        <v>0</v>
      </c>
      <c r="BM446" s="74">
        <f t="shared" si="369"/>
        <v>0</v>
      </c>
      <c r="BN446" s="74">
        <f t="shared" si="332"/>
        <v>0</v>
      </c>
      <c r="BO446" s="74">
        <f t="shared" si="333"/>
        <v>25.164999999999999</v>
      </c>
      <c r="BP446" s="74">
        <f t="shared" si="334"/>
        <v>0.33500000000000002</v>
      </c>
      <c r="BQ446" s="74">
        <f t="shared" si="335"/>
        <v>25.5</v>
      </c>
      <c r="BS446" s="74">
        <f t="shared" si="336"/>
        <v>25.5</v>
      </c>
      <c r="BT446" s="74">
        <f t="shared" si="337"/>
        <v>0</v>
      </c>
      <c r="BU446" s="74"/>
      <c r="BV446" s="77">
        <f t="shared" si="338"/>
        <v>0</v>
      </c>
      <c r="BW446" s="77">
        <f t="shared" si="339"/>
        <v>0.98686274509803917</v>
      </c>
      <c r="BX446" s="77">
        <f t="shared" si="340"/>
        <v>1.3137254901960785E-2</v>
      </c>
      <c r="BY446" s="78"/>
      <c r="BZ446" s="78"/>
      <c r="CA446" s="78"/>
      <c r="CB446" s="78"/>
      <c r="CC446" s="78"/>
      <c r="CD446" s="78"/>
      <c r="CE446" s="78"/>
      <c r="CF446" s="78"/>
      <c r="CG446" s="78"/>
      <c r="CH446" s="78"/>
      <c r="CI446" s="78"/>
      <c r="CJ446" s="78"/>
      <c r="CK446" s="78"/>
      <c r="CL446" s="78"/>
    </row>
    <row r="447" spans="1:90" x14ac:dyDescent="0.25">
      <c r="A447" s="87"/>
      <c r="B447" s="119">
        <v>444</v>
      </c>
      <c r="C447" s="88" t="s">
        <v>379</v>
      </c>
      <c r="D447" s="88" t="s">
        <v>262</v>
      </c>
      <c r="E447" s="73">
        <v>0</v>
      </c>
      <c r="F447" s="73">
        <v>0.03</v>
      </c>
      <c r="G447" s="73">
        <v>0</v>
      </c>
      <c r="H447" s="74">
        <v>0</v>
      </c>
      <c r="I447" s="74">
        <v>0</v>
      </c>
      <c r="J447" s="74">
        <v>0</v>
      </c>
      <c r="K447" s="75">
        <v>0</v>
      </c>
      <c r="L447" s="74">
        <f t="shared" si="370"/>
        <v>0</v>
      </c>
      <c r="M447" s="74">
        <f t="shared" si="371"/>
        <v>0</v>
      </c>
      <c r="N447" s="74">
        <v>0</v>
      </c>
      <c r="O447" s="74">
        <v>0</v>
      </c>
      <c r="P447" s="74">
        <v>0</v>
      </c>
      <c r="Q447" s="74">
        <v>0</v>
      </c>
      <c r="R447" s="74">
        <v>0</v>
      </c>
      <c r="S447" s="74">
        <v>0</v>
      </c>
      <c r="T447" s="74">
        <v>0</v>
      </c>
      <c r="U447" s="74">
        <v>0</v>
      </c>
      <c r="V447" s="74">
        <v>0</v>
      </c>
      <c r="W447" s="74">
        <v>0.83</v>
      </c>
      <c r="X447" s="74">
        <v>0</v>
      </c>
      <c r="Y447" s="74">
        <v>0</v>
      </c>
      <c r="Z447" s="74">
        <v>0</v>
      </c>
      <c r="AA447" s="74">
        <v>0</v>
      </c>
      <c r="AB447" s="74">
        <v>0</v>
      </c>
      <c r="AC447" s="74">
        <v>0</v>
      </c>
      <c r="AD447" s="74">
        <v>0</v>
      </c>
      <c r="AE447" s="75">
        <v>0</v>
      </c>
      <c r="AF447" s="74">
        <f t="shared" si="357"/>
        <v>0</v>
      </c>
      <c r="AG447" s="74">
        <f t="shared" si="372"/>
        <v>0</v>
      </c>
      <c r="AH447" s="74">
        <f t="shared" si="373"/>
        <v>0</v>
      </c>
      <c r="AI447" s="75">
        <v>0</v>
      </c>
      <c r="AJ447" s="74">
        <f t="shared" si="374"/>
        <v>0</v>
      </c>
      <c r="AK447" s="74">
        <f t="shared" si="375"/>
        <v>0</v>
      </c>
      <c r="AL447" s="74">
        <f t="shared" si="376"/>
        <v>0</v>
      </c>
      <c r="AM447" s="75">
        <v>0</v>
      </c>
      <c r="AN447" s="74">
        <f t="shared" si="358"/>
        <v>0</v>
      </c>
      <c r="AO447" s="74">
        <f t="shared" si="359"/>
        <v>0</v>
      </c>
      <c r="AP447" s="74">
        <f t="shared" si="360"/>
        <v>0</v>
      </c>
      <c r="AQ447" s="75">
        <v>0</v>
      </c>
      <c r="AR447" s="74">
        <f t="shared" si="361"/>
        <v>0</v>
      </c>
      <c r="AS447" s="74">
        <f t="shared" si="362"/>
        <v>0</v>
      </c>
      <c r="AT447" s="74">
        <f t="shared" si="363"/>
        <v>0</v>
      </c>
      <c r="AU447" s="74">
        <v>0</v>
      </c>
      <c r="AV447" s="74">
        <v>0</v>
      </c>
      <c r="AW447" s="74">
        <v>0</v>
      </c>
      <c r="AX447" s="75">
        <v>0</v>
      </c>
      <c r="AY447" s="74">
        <f t="shared" si="364"/>
        <v>0</v>
      </c>
      <c r="AZ447" s="74">
        <f t="shared" si="365"/>
        <v>0</v>
      </c>
      <c r="BA447" s="74">
        <f t="shared" si="366"/>
        <v>0</v>
      </c>
      <c r="BB447" s="74">
        <v>0</v>
      </c>
      <c r="BC447" s="74">
        <f t="shared" si="354"/>
        <v>0</v>
      </c>
      <c r="BD447" s="74">
        <f t="shared" si="355"/>
        <v>0</v>
      </c>
      <c r="BE447" s="74">
        <f t="shared" si="356"/>
        <v>0</v>
      </c>
      <c r="BF447" s="75">
        <v>0.01</v>
      </c>
      <c r="BG447" s="74">
        <f t="shared" si="377"/>
        <v>0</v>
      </c>
      <c r="BH447" s="74">
        <f t="shared" si="378"/>
        <v>5.5000000000000005E-3</v>
      </c>
      <c r="BI447" s="74">
        <f t="shared" si="379"/>
        <v>4.5000000000000005E-3</v>
      </c>
      <c r="BJ447" s="75">
        <v>0</v>
      </c>
      <c r="BK447" s="74">
        <f t="shared" si="367"/>
        <v>0</v>
      </c>
      <c r="BL447" s="74">
        <f t="shared" si="368"/>
        <v>0</v>
      </c>
      <c r="BM447" s="74">
        <f t="shared" si="369"/>
        <v>0</v>
      </c>
      <c r="BN447" s="74">
        <f t="shared" si="332"/>
        <v>0</v>
      </c>
      <c r="BO447" s="74">
        <f t="shared" si="333"/>
        <v>0.83549999999999991</v>
      </c>
      <c r="BP447" s="74">
        <f t="shared" si="334"/>
        <v>3.4500000000000003E-2</v>
      </c>
      <c r="BQ447" s="74">
        <f t="shared" si="335"/>
        <v>0.86999999999999988</v>
      </c>
      <c r="BS447" s="74">
        <f t="shared" si="336"/>
        <v>0.87</v>
      </c>
      <c r="BT447" s="74">
        <f t="shared" si="337"/>
        <v>0</v>
      </c>
      <c r="BU447" s="74"/>
      <c r="BV447" s="77">
        <f t="shared" si="338"/>
        <v>0</v>
      </c>
      <c r="BW447" s="77">
        <f t="shared" si="339"/>
        <v>0.96034482758620687</v>
      </c>
      <c r="BX447" s="77">
        <f t="shared" si="340"/>
        <v>3.9655172413793113E-2</v>
      </c>
      <c r="BY447" s="78"/>
      <c r="BZ447" s="78"/>
      <c r="CA447" s="78"/>
      <c r="CB447" s="78"/>
      <c r="CC447" s="78"/>
      <c r="CD447" s="78"/>
      <c r="CE447" s="78"/>
      <c r="CF447" s="78"/>
      <c r="CG447" s="78"/>
      <c r="CH447" s="78"/>
      <c r="CI447" s="78"/>
      <c r="CJ447" s="78"/>
      <c r="CK447" s="78"/>
      <c r="CL447" s="78"/>
    </row>
    <row r="448" spans="1:90" x14ac:dyDescent="0.25">
      <c r="A448" s="87"/>
      <c r="B448" s="119">
        <v>445</v>
      </c>
      <c r="C448" s="88" t="s">
        <v>369</v>
      </c>
      <c r="D448" s="88" t="s">
        <v>346</v>
      </c>
      <c r="E448" s="73">
        <v>0</v>
      </c>
      <c r="F448" s="73">
        <v>1.31</v>
      </c>
      <c r="G448" s="73">
        <v>0</v>
      </c>
      <c r="H448" s="74">
        <v>0</v>
      </c>
      <c r="I448" s="74">
        <v>0</v>
      </c>
      <c r="J448" s="74">
        <v>0</v>
      </c>
      <c r="K448" s="75">
        <v>0</v>
      </c>
      <c r="L448" s="74">
        <f t="shared" si="370"/>
        <v>0</v>
      </c>
      <c r="M448" s="74">
        <f t="shared" si="371"/>
        <v>0</v>
      </c>
      <c r="N448" s="74">
        <v>0</v>
      </c>
      <c r="O448" s="74">
        <v>0</v>
      </c>
      <c r="P448" s="74">
        <v>0</v>
      </c>
      <c r="Q448" s="74">
        <v>33</v>
      </c>
      <c r="R448" s="74">
        <v>0</v>
      </c>
      <c r="S448" s="74">
        <v>0</v>
      </c>
      <c r="T448" s="74">
        <v>0</v>
      </c>
      <c r="U448" s="74">
        <v>0</v>
      </c>
      <c r="V448" s="74">
        <v>0</v>
      </c>
      <c r="W448" s="74">
        <v>0</v>
      </c>
      <c r="X448" s="74">
        <v>0</v>
      </c>
      <c r="Y448" s="74">
        <v>0</v>
      </c>
      <c r="Z448" s="74">
        <v>0</v>
      </c>
      <c r="AA448" s="74">
        <v>0</v>
      </c>
      <c r="AB448" s="74">
        <v>0</v>
      </c>
      <c r="AC448" s="74">
        <v>0</v>
      </c>
      <c r="AD448" s="74">
        <v>0</v>
      </c>
      <c r="AE448" s="75">
        <v>5.9</v>
      </c>
      <c r="AF448" s="74">
        <f t="shared" si="357"/>
        <v>0</v>
      </c>
      <c r="AG448" s="74">
        <f t="shared" si="372"/>
        <v>0</v>
      </c>
      <c r="AH448" s="74">
        <f t="shared" si="373"/>
        <v>5.9</v>
      </c>
      <c r="AI448" s="75">
        <v>0</v>
      </c>
      <c r="AJ448" s="74">
        <f t="shared" si="374"/>
        <v>0</v>
      </c>
      <c r="AK448" s="74">
        <f t="shared" si="375"/>
        <v>0</v>
      </c>
      <c r="AL448" s="74">
        <f t="shared" si="376"/>
        <v>0</v>
      </c>
      <c r="AM448" s="75">
        <v>0</v>
      </c>
      <c r="AN448" s="74">
        <f t="shared" si="358"/>
        <v>0</v>
      </c>
      <c r="AO448" s="74">
        <f t="shared" si="359"/>
        <v>0</v>
      </c>
      <c r="AP448" s="74">
        <f t="shared" si="360"/>
        <v>0</v>
      </c>
      <c r="AQ448" s="75">
        <v>0</v>
      </c>
      <c r="AR448" s="74">
        <f t="shared" si="361"/>
        <v>0</v>
      </c>
      <c r="AS448" s="74">
        <f t="shared" si="362"/>
        <v>0</v>
      </c>
      <c r="AT448" s="74">
        <f t="shared" si="363"/>
        <v>0</v>
      </c>
      <c r="AU448" s="74">
        <v>0</v>
      </c>
      <c r="AV448" s="74">
        <v>0</v>
      </c>
      <c r="AW448" s="74">
        <v>5.1764705882352944</v>
      </c>
      <c r="AX448" s="75">
        <v>0</v>
      </c>
      <c r="AY448" s="74">
        <f t="shared" si="364"/>
        <v>0</v>
      </c>
      <c r="AZ448" s="74">
        <f t="shared" si="365"/>
        <v>0</v>
      </c>
      <c r="BA448" s="74">
        <f t="shared" si="366"/>
        <v>0</v>
      </c>
      <c r="BB448" s="74">
        <v>0</v>
      </c>
      <c r="BC448" s="74">
        <f t="shared" si="354"/>
        <v>0</v>
      </c>
      <c r="BD448" s="74">
        <f t="shared" si="355"/>
        <v>0</v>
      </c>
      <c r="BE448" s="74">
        <f t="shared" si="356"/>
        <v>0</v>
      </c>
      <c r="BF448" s="75">
        <v>0.69</v>
      </c>
      <c r="BG448" s="74">
        <f t="shared" si="377"/>
        <v>0</v>
      </c>
      <c r="BH448" s="74">
        <f t="shared" si="378"/>
        <v>0.3795</v>
      </c>
      <c r="BI448" s="74">
        <f t="shared" si="379"/>
        <v>0.3105</v>
      </c>
      <c r="BJ448" s="75">
        <v>0</v>
      </c>
      <c r="BK448" s="74">
        <f t="shared" si="367"/>
        <v>0</v>
      </c>
      <c r="BL448" s="74">
        <f t="shared" si="368"/>
        <v>0</v>
      </c>
      <c r="BM448" s="74">
        <f t="shared" si="369"/>
        <v>0</v>
      </c>
      <c r="BN448" s="74">
        <f t="shared" si="332"/>
        <v>0</v>
      </c>
      <c r="BO448" s="74">
        <f t="shared" si="333"/>
        <v>38.555970588235297</v>
      </c>
      <c r="BP448" s="74">
        <f t="shared" si="334"/>
        <v>7.5205000000000011</v>
      </c>
      <c r="BQ448" s="74">
        <f t="shared" si="335"/>
        <v>46.076470588235296</v>
      </c>
      <c r="BS448" s="74">
        <f t="shared" si="336"/>
        <v>46.076470588235296</v>
      </c>
      <c r="BT448" s="74">
        <f t="shared" si="337"/>
        <v>0</v>
      </c>
      <c r="BU448" s="74"/>
      <c r="BV448" s="77">
        <f t="shared" si="338"/>
        <v>0</v>
      </c>
      <c r="BW448" s="77">
        <f t="shared" si="339"/>
        <v>0.83678220349802124</v>
      </c>
      <c r="BX448" s="77">
        <f t="shared" si="340"/>
        <v>0.16321779650197882</v>
      </c>
      <c r="BY448" s="78"/>
      <c r="BZ448" s="78"/>
      <c r="CA448" s="78"/>
      <c r="CB448" s="78"/>
      <c r="CC448" s="78"/>
      <c r="CD448" s="78"/>
      <c r="CE448" s="78"/>
      <c r="CF448" s="78"/>
      <c r="CG448" s="78"/>
      <c r="CH448" s="78"/>
      <c r="CI448" s="78"/>
      <c r="CJ448" s="78"/>
      <c r="CK448" s="78"/>
      <c r="CL448" s="78"/>
    </row>
    <row r="449" spans="1:90" x14ac:dyDescent="0.25">
      <c r="A449" s="87"/>
      <c r="B449" s="119">
        <v>446</v>
      </c>
      <c r="C449" s="88" t="s">
        <v>589</v>
      </c>
      <c r="D449" s="88" t="s">
        <v>263</v>
      </c>
      <c r="E449" s="73">
        <v>0</v>
      </c>
      <c r="F449" s="73">
        <v>1.93</v>
      </c>
      <c r="G449" s="73">
        <v>0</v>
      </c>
      <c r="H449" s="74">
        <v>0</v>
      </c>
      <c r="I449" s="74">
        <v>0</v>
      </c>
      <c r="J449" s="74">
        <v>1.04</v>
      </c>
      <c r="K449" s="75">
        <v>0</v>
      </c>
      <c r="L449" s="74">
        <f t="shared" si="370"/>
        <v>0</v>
      </c>
      <c r="M449" s="74">
        <f t="shared" si="371"/>
        <v>0</v>
      </c>
      <c r="N449" s="74">
        <v>0</v>
      </c>
      <c r="O449" s="74">
        <v>0</v>
      </c>
      <c r="P449" s="74">
        <v>25</v>
      </c>
      <c r="Q449" s="74">
        <v>2.5</v>
      </c>
      <c r="R449" s="74">
        <v>30</v>
      </c>
      <c r="S449" s="74">
        <v>20</v>
      </c>
      <c r="T449" s="74">
        <v>0</v>
      </c>
      <c r="U449" s="74">
        <v>0</v>
      </c>
      <c r="V449" s="74">
        <v>2</v>
      </c>
      <c r="W449" s="74">
        <v>0</v>
      </c>
      <c r="X449" s="74">
        <v>9.6999999999999993</v>
      </c>
      <c r="Y449" s="74">
        <v>0</v>
      </c>
      <c r="Z449" s="74">
        <v>0</v>
      </c>
      <c r="AA449" s="74">
        <v>0</v>
      </c>
      <c r="AB449" s="74">
        <v>0</v>
      </c>
      <c r="AC449" s="74">
        <v>0</v>
      </c>
      <c r="AD449" s="74">
        <v>0</v>
      </c>
      <c r="AE449" s="75">
        <v>10.67</v>
      </c>
      <c r="AF449" s="74">
        <f t="shared" si="357"/>
        <v>0</v>
      </c>
      <c r="AG449" s="74">
        <f t="shared" si="372"/>
        <v>0</v>
      </c>
      <c r="AH449" s="74">
        <f t="shared" si="373"/>
        <v>10.67</v>
      </c>
      <c r="AI449" s="75">
        <v>0</v>
      </c>
      <c r="AJ449" s="74">
        <f t="shared" si="374"/>
        <v>0</v>
      </c>
      <c r="AK449" s="74">
        <f t="shared" si="375"/>
        <v>0</v>
      </c>
      <c r="AL449" s="74">
        <f t="shared" si="376"/>
        <v>0</v>
      </c>
      <c r="AM449" s="75">
        <v>0</v>
      </c>
      <c r="AN449" s="74">
        <f t="shared" si="358"/>
        <v>0</v>
      </c>
      <c r="AO449" s="74">
        <f t="shared" si="359"/>
        <v>0</v>
      </c>
      <c r="AP449" s="74">
        <f t="shared" si="360"/>
        <v>0</v>
      </c>
      <c r="AQ449" s="75">
        <v>0</v>
      </c>
      <c r="AR449" s="74">
        <f t="shared" si="361"/>
        <v>0</v>
      </c>
      <c r="AS449" s="74">
        <f t="shared" si="362"/>
        <v>0</v>
      </c>
      <c r="AT449" s="74">
        <f t="shared" si="363"/>
        <v>0</v>
      </c>
      <c r="AU449" s="74">
        <v>0</v>
      </c>
      <c r="AV449" s="74">
        <v>0</v>
      </c>
      <c r="AW449" s="74">
        <v>0</v>
      </c>
      <c r="AX449" s="75">
        <v>0</v>
      </c>
      <c r="AY449" s="74">
        <f t="shared" si="364"/>
        <v>0</v>
      </c>
      <c r="AZ449" s="74">
        <f t="shared" si="365"/>
        <v>0</v>
      </c>
      <c r="BA449" s="74">
        <f t="shared" si="366"/>
        <v>0</v>
      </c>
      <c r="BB449" s="74">
        <v>0</v>
      </c>
      <c r="BC449" s="74">
        <f t="shared" si="354"/>
        <v>0</v>
      </c>
      <c r="BD449" s="74">
        <f t="shared" si="355"/>
        <v>0</v>
      </c>
      <c r="BE449" s="74">
        <f t="shared" si="356"/>
        <v>0</v>
      </c>
      <c r="BF449" s="75">
        <v>1.43</v>
      </c>
      <c r="BG449" s="74">
        <f t="shared" si="377"/>
        <v>0</v>
      </c>
      <c r="BH449" s="74">
        <f t="shared" si="378"/>
        <v>0.78649999999999998</v>
      </c>
      <c r="BI449" s="74">
        <f t="shared" si="379"/>
        <v>0.64349999999999996</v>
      </c>
      <c r="BJ449" s="75">
        <v>0</v>
      </c>
      <c r="BK449" s="74">
        <f t="shared" si="367"/>
        <v>0</v>
      </c>
      <c r="BL449" s="74">
        <f t="shared" si="368"/>
        <v>0</v>
      </c>
      <c r="BM449" s="74">
        <f t="shared" si="369"/>
        <v>0</v>
      </c>
      <c r="BN449" s="74">
        <f t="shared" si="332"/>
        <v>0</v>
      </c>
      <c r="BO449" s="74">
        <f t="shared" si="333"/>
        <v>89.986500000000007</v>
      </c>
      <c r="BP449" s="74">
        <f t="shared" si="334"/>
        <v>14.2835</v>
      </c>
      <c r="BQ449" s="74">
        <f t="shared" si="335"/>
        <v>104.27000000000001</v>
      </c>
      <c r="BS449" s="74">
        <f t="shared" si="336"/>
        <v>104.27000000000001</v>
      </c>
      <c r="BT449" s="74">
        <f t="shared" si="337"/>
        <v>0</v>
      </c>
      <c r="BU449" s="74"/>
      <c r="BV449" s="77">
        <f t="shared" si="338"/>
        <v>0</v>
      </c>
      <c r="BW449" s="77">
        <f t="shared" si="339"/>
        <v>0.86301428982449413</v>
      </c>
      <c r="BX449" s="77">
        <f t="shared" si="340"/>
        <v>0.1369857101755059</v>
      </c>
      <c r="BY449" s="78"/>
      <c r="BZ449" s="78"/>
      <c r="CA449" s="78"/>
      <c r="CB449" s="78"/>
      <c r="CC449" s="78"/>
      <c r="CD449" s="78"/>
      <c r="CE449" s="78"/>
      <c r="CF449" s="78"/>
      <c r="CG449" s="78"/>
      <c r="CH449" s="78"/>
      <c r="CI449" s="78"/>
      <c r="CJ449" s="78"/>
      <c r="CK449" s="78"/>
      <c r="CL449" s="78"/>
    </row>
    <row r="450" spans="1:90" x14ac:dyDescent="0.25">
      <c r="A450" s="87"/>
      <c r="B450" s="119">
        <v>447</v>
      </c>
      <c r="C450" s="88" t="s">
        <v>388</v>
      </c>
      <c r="D450" s="88" t="s">
        <v>468</v>
      </c>
      <c r="E450" s="73">
        <v>0</v>
      </c>
      <c r="F450" s="73">
        <v>0</v>
      </c>
      <c r="G450" s="73">
        <v>0</v>
      </c>
      <c r="H450" s="74">
        <v>0</v>
      </c>
      <c r="I450" s="74">
        <v>0</v>
      </c>
      <c r="J450" s="74">
        <v>0</v>
      </c>
      <c r="K450" s="75">
        <v>0</v>
      </c>
      <c r="L450" s="74">
        <f t="shared" si="370"/>
        <v>0</v>
      </c>
      <c r="M450" s="74">
        <f t="shared" si="371"/>
        <v>0</v>
      </c>
      <c r="N450" s="74">
        <v>0</v>
      </c>
      <c r="O450" s="74">
        <v>0</v>
      </c>
      <c r="P450" s="74">
        <v>0</v>
      </c>
      <c r="Q450" s="74">
        <v>0</v>
      </c>
      <c r="R450" s="74">
        <v>0</v>
      </c>
      <c r="S450" s="74">
        <v>0</v>
      </c>
      <c r="T450" s="74">
        <v>0</v>
      </c>
      <c r="U450" s="74">
        <v>0</v>
      </c>
      <c r="V450" s="74">
        <v>0</v>
      </c>
      <c r="W450" s="74">
        <v>0</v>
      </c>
      <c r="X450" s="74">
        <v>0</v>
      </c>
      <c r="Y450" s="74">
        <v>0</v>
      </c>
      <c r="Z450" s="74">
        <v>0</v>
      </c>
      <c r="AA450" s="74">
        <v>0</v>
      </c>
      <c r="AB450" s="74">
        <v>0</v>
      </c>
      <c r="AC450" s="74">
        <v>0</v>
      </c>
      <c r="AD450" s="74">
        <v>0</v>
      </c>
      <c r="AE450" s="75">
        <v>0</v>
      </c>
      <c r="AF450" s="74">
        <f t="shared" si="357"/>
        <v>0</v>
      </c>
      <c r="AG450" s="74">
        <f t="shared" si="372"/>
        <v>0</v>
      </c>
      <c r="AH450" s="74">
        <f t="shared" si="373"/>
        <v>0</v>
      </c>
      <c r="AI450" s="75">
        <v>0</v>
      </c>
      <c r="AJ450" s="74">
        <f t="shared" si="374"/>
        <v>0</v>
      </c>
      <c r="AK450" s="74">
        <f t="shared" si="375"/>
        <v>0</v>
      </c>
      <c r="AL450" s="74">
        <f t="shared" si="376"/>
        <v>0</v>
      </c>
      <c r="AM450" s="75">
        <v>0</v>
      </c>
      <c r="AN450" s="74">
        <f t="shared" si="358"/>
        <v>0</v>
      </c>
      <c r="AO450" s="74">
        <f t="shared" si="359"/>
        <v>0</v>
      </c>
      <c r="AP450" s="74">
        <f t="shared" si="360"/>
        <v>0</v>
      </c>
      <c r="AQ450" s="75">
        <v>0</v>
      </c>
      <c r="AR450" s="74">
        <f t="shared" si="361"/>
        <v>0</v>
      </c>
      <c r="AS450" s="74">
        <f t="shared" si="362"/>
        <v>0</v>
      </c>
      <c r="AT450" s="74">
        <f t="shared" si="363"/>
        <v>0</v>
      </c>
      <c r="AU450" s="74">
        <v>0</v>
      </c>
      <c r="AV450" s="74">
        <v>0</v>
      </c>
      <c r="AW450" s="74">
        <v>0</v>
      </c>
      <c r="AX450" s="75">
        <v>0</v>
      </c>
      <c r="AY450" s="74">
        <f t="shared" si="364"/>
        <v>0</v>
      </c>
      <c r="AZ450" s="74">
        <f t="shared" si="365"/>
        <v>0</v>
      </c>
      <c r="BA450" s="74">
        <f t="shared" si="366"/>
        <v>0</v>
      </c>
      <c r="BB450" s="74">
        <v>0</v>
      </c>
      <c r="BC450" s="74">
        <f t="shared" si="354"/>
        <v>0</v>
      </c>
      <c r="BD450" s="74">
        <f t="shared" si="355"/>
        <v>0</v>
      </c>
      <c r="BE450" s="74">
        <f t="shared" si="356"/>
        <v>0</v>
      </c>
      <c r="BF450" s="75">
        <v>0.12</v>
      </c>
      <c r="BG450" s="74">
        <f t="shared" si="377"/>
        <v>0</v>
      </c>
      <c r="BH450" s="74">
        <f t="shared" si="378"/>
        <v>6.6000000000000003E-2</v>
      </c>
      <c r="BI450" s="74">
        <f t="shared" si="379"/>
        <v>5.3999999999999999E-2</v>
      </c>
      <c r="BJ450" s="75">
        <v>0</v>
      </c>
      <c r="BK450" s="74">
        <f t="shared" si="367"/>
        <v>0</v>
      </c>
      <c r="BL450" s="74">
        <f t="shared" si="368"/>
        <v>0</v>
      </c>
      <c r="BM450" s="74">
        <f t="shared" si="369"/>
        <v>0</v>
      </c>
      <c r="BN450" s="74">
        <f t="shared" si="332"/>
        <v>0</v>
      </c>
      <c r="BO450" s="74">
        <f t="shared" si="333"/>
        <v>6.6000000000000003E-2</v>
      </c>
      <c r="BP450" s="74">
        <f t="shared" si="334"/>
        <v>5.3999999999999999E-2</v>
      </c>
      <c r="BQ450" s="74">
        <f t="shared" si="335"/>
        <v>0.12</v>
      </c>
      <c r="BS450" s="74">
        <f t="shared" si="336"/>
        <v>0.12</v>
      </c>
      <c r="BT450" s="74">
        <f t="shared" si="337"/>
        <v>0</v>
      </c>
      <c r="BU450" s="74"/>
      <c r="BV450" s="77">
        <f t="shared" si="338"/>
        <v>0</v>
      </c>
      <c r="BW450" s="77">
        <f t="shared" si="339"/>
        <v>0.55000000000000004</v>
      </c>
      <c r="BX450" s="77">
        <f t="shared" si="340"/>
        <v>0.45</v>
      </c>
      <c r="BY450" s="78"/>
      <c r="BZ450" s="78"/>
      <c r="CA450" s="78"/>
      <c r="CB450" s="78"/>
      <c r="CC450" s="78"/>
      <c r="CD450" s="78"/>
      <c r="CE450" s="78"/>
      <c r="CF450" s="78"/>
      <c r="CG450" s="78"/>
      <c r="CH450" s="78"/>
      <c r="CI450" s="78"/>
      <c r="CJ450" s="78"/>
      <c r="CK450" s="78"/>
      <c r="CL450" s="78"/>
    </row>
    <row r="451" spans="1:90" x14ac:dyDescent="0.25">
      <c r="A451" s="72"/>
      <c r="B451" s="119">
        <v>448</v>
      </c>
      <c r="C451" s="88" t="s">
        <v>590</v>
      </c>
      <c r="D451" s="88" t="s">
        <v>687</v>
      </c>
      <c r="E451" s="73">
        <v>0</v>
      </c>
      <c r="F451" s="73">
        <v>0</v>
      </c>
      <c r="G451" s="73">
        <v>0</v>
      </c>
      <c r="H451" s="74">
        <v>0</v>
      </c>
      <c r="I451" s="74">
        <v>0</v>
      </c>
      <c r="J451" s="74">
        <v>0</v>
      </c>
      <c r="K451" s="75">
        <v>0</v>
      </c>
      <c r="L451" s="74">
        <f t="shared" si="370"/>
        <v>0</v>
      </c>
      <c r="M451" s="74">
        <f t="shared" si="371"/>
        <v>0</v>
      </c>
      <c r="N451" s="74">
        <v>0</v>
      </c>
      <c r="O451" s="74">
        <v>0</v>
      </c>
      <c r="P451" s="74">
        <v>0</v>
      </c>
      <c r="Q451" s="74">
        <v>0</v>
      </c>
      <c r="R451" s="74">
        <v>0</v>
      </c>
      <c r="S451" s="74">
        <v>0</v>
      </c>
      <c r="T451" s="74">
        <v>0</v>
      </c>
      <c r="U451" s="74">
        <v>0</v>
      </c>
      <c r="V451" s="74">
        <v>0</v>
      </c>
      <c r="W451" s="74">
        <v>3.3</v>
      </c>
      <c r="X451" s="74">
        <v>0</v>
      </c>
      <c r="Y451" s="74">
        <v>0</v>
      </c>
      <c r="Z451" s="74">
        <v>0</v>
      </c>
      <c r="AA451" s="74">
        <v>0</v>
      </c>
      <c r="AB451" s="74">
        <v>0</v>
      </c>
      <c r="AC451" s="74">
        <v>0</v>
      </c>
      <c r="AD451" s="74">
        <v>0</v>
      </c>
      <c r="AE451" s="75">
        <v>0</v>
      </c>
      <c r="AF451" s="74">
        <f t="shared" si="357"/>
        <v>0</v>
      </c>
      <c r="AG451" s="74">
        <f t="shared" si="372"/>
        <v>0</v>
      </c>
      <c r="AH451" s="74">
        <f t="shared" si="373"/>
        <v>0</v>
      </c>
      <c r="AI451" s="75">
        <v>0</v>
      </c>
      <c r="AJ451" s="74">
        <f t="shared" si="374"/>
        <v>0</v>
      </c>
      <c r="AK451" s="74">
        <f t="shared" si="375"/>
        <v>0</v>
      </c>
      <c r="AL451" s="74">
        <f t="shared" si="376"/>
        <v>0</v>
      </c>
      <c r="AM451" s="75">
        <v>0</v>
      </c>
      <c r="AN451" s="74">
        <f t="shared" si="358"/>
        <v>0</v>
      </c>
      <c r="AO451" s="74">
        <f t="shared" si="359"/>
        <v>0</v>
      </c>
      <c r="AP451" s="74">
        <f t="shared" si="360"/>
        <v>0</v>
      </c>
      <c r="AQ451" s="75">
        <v>0</v>
      </c>
      <c r="AR451" s="74">
        <f t="shared" si="361"/>
        <v>0</v>
      </c>
      <c r="AS451" s="74">
        <f t="shared" si="362"/>
        <v>0</v>
      </c>
      <c r="AT451" s="74">
        <f t="shared" si="363"/>
        <v>0</v>
      </c>
      <c r="AU451" s="74">
        <v>0</v>
      </c>
      <c r="AV451" s="74">
        <v>0</v>
      </c>
      <c r="AW451" s="74">
        <v>0</v>
      </c>
      <c r="AX451" s="75">
        <v>0</v>
      </c>
      <c r="AY451" s="74">
        <f t="shared" si="364"/>
        <v>0</v>
      </c>
      <c r="AZ451" s="74">
        <f t="shared" si="365"/>
        <v>0</v>
      </c>
      <c r="BA451" s="74">
        <f t="shared" si="366"/>
        <v>0</v>
      </c>
      <c r="BB451" s="74">
        <v>0</v>
      </c>
      <c r="BC451" s="74">
        <f t="shared" si="354"/>
        <v>0</v>
      </c>
      <c r="BD451" s="74">
        <f t="shared" si="355"/>
        <v>0</v>
      </c>
      <c r="BE451" s="74">
        <f t="shared" si="356"/>
        <v>0</v>
      </c>
      <c r="BF451" s="75">
        <v>0.05</v>
      </c>
      <c r="BG451" s="74">
        <f t="shared" si="377"/>
        <v>0</v>
      </c>
      <c r="BH451" s="74">
        <f t="shared" si="378"/>
        <v>2.7500000000000004E-2</v>
      </c>
      <c r="BI451" s="74">
        <f t="shared" si="379"/>
        <v>2.2500000000000003E-2</v>
      </c>
      <c r="BJ451" s="75">
        <v>0</v>
      </c>
      <c r="BK451" s="74">
        <f t="shared" si="367"/>
        <v>0</v>
      </c>
      <c r="BL451" s="74">
        <f t="shared" si="368"/>
        <v>0</v>
      </c>
      <c r="BM451" s="74">
        <f t="shared" si="369"/>
        <v>0</v>
      </c>
      <c r="BN451" s="74">
        <f t="shared" si="332"/>
        <v>0</v>
      </c>
      <c r="BO451" s="74">
        <f t="shared" si="333"/>
        <v>3.3274999999999997</v>
      </c>
      <c r="BP451" s="74">
        <f t="shared" si="334"/>
        <v>2.2500000000000003E-2</v>
      </c>
      <c r="BQ451" s="74">
        <f t="shared" si="335"/>
        <v>3.3499999999999996</v>
      </c>
      <c r="BS451" s="74">
        <f t="shared" si="336"/>
        <v>3.3499999999999996</v>
      </c>
      <c r="BT451" s="74">
        <f t="shared" si="337"/>
        <v>0</v>
      </c>
      <c r="BU451" s="74"/>
      <c r="BV451" s="77">
        <f t="shared" si="338"/>
        <v>0</v>
      </c>
      <c r="BW451" s="77">
        <f t="shared" si="339"/>
        <v>0.99328358208955225</v>
      </c>
      <c r="BX451" s="77">
        <f t="shared" si="340"/>
        <v>6.7164179104477629E-3</v>
      </c>
      <c r="BY451" s="78"/>
      <c r="BZ451" s="78"/>
      <c r="CA451" s="78"/>
      <c r="CB451" s="78"/>
      <c r="CC451" s="78"/>
      <c r="CD451" s="78"/>
      <c r="CE451" s="78"/>
      <c r="CF451" s="78"/>
      <c r="CG451" s="78"/>
      <c r="CH451" s="78"/>
      <c r="CI451" s="78"/>
      <c r="CJ451" s="78"/>
      <c r="CK451" s="78"/>
      <c r="CL451" s="78"/>
    </row>
    <row r="452" spans="1:90" s="78" customFormat="1" x14ac:dyDescent="0.25">
      <c r="A452" s="108" t="s">
        <v>582</v>
      </c>
      <c r="B452" s="120">
        <v>449</v>
      </c>
      <c r="C452" s="81" t="s">
        <v>688</v>
      </c>
      <c r="D452" s="81" t="s">
        <v>264</v>
      </c>
      <c r="E452" s="82">
        <v>0</v>
      </c>
      <c r="F452" s="82">
        <v>0</v>
      </c>
      <c r="G452" s="82">
        <v>0</v>
      </c>
      <c r="H452" s="83">
        <v>0</v>
      </c>
      <c r="I452" s="83">
        <v>0</v>
      </c>
      <c r="J452" s="83">
        <v>0</v>
      </c>
      <c r="K452" s="84">
        <v>0</v>
      </c>
      <c r="L452" s="83">
        <f t="shared" si="370"/>
        <v>0</v>
      </c>
      <c r="M452" s="83">
        <f t="shared" si="371"/>
        <v>0</v>
      </c>
      <c r="N452" s="83">
        <v>0</v>
      </c>
      <c r="O452" s="83">
        <v>0</v>
      </c>
      <c r="P452" s="83">
        <v>0</v>
      </c>
      <c r="Q452" s="83">
        <v>0</v>
      </c>
      <c r="R452" s="83">
        <v>0</v>
      </c>
      <c r="S452" s="83">
        <v>0</v>
      </c>
      <c r="T452" s="83">
        <v>0</v>
      </c>
      <c r="U452" s="83">
        <v>0</v>
      </c>
      <c r="V452" s="83">
        <v>0</v>
      </c>
      <c r="W452" s="83">
        <v>0</v>
      </c>
      <c r="X452" s="83">
        <v>0</v>
      </c>
      <c r="Y452" s="83">
        <v>0</v>
      </c>
      <c r="Z452" s="83">
        <v>0</v>
      </c>
      <c r="AA452" s="83">
        <v>0</v>
      </c>
      <c r="AB452" s="83">
        <v>0</v>
      </c>
      <c r="AC452" s="83">
        <v>0</v>
      </c>
      <c r="AD452" s="83">
        <v>0</v>
      </c>
      <c r="AE452" s="84">
        <v>0</v>
      </c>
      <c r="AF452" s="83">
        <f t="shared" si="357"/>
        <v>0</v>
      </c>
      <c r="AG452" s="83">
        <f t="shared" si="372"/>
        <v>0</v>
      </c>
      <c r="AH452" s="83">
        <f t="shared" si="373"/>
        <v>0</v>
      </c>
      <c r="AI452" s="84">
        <v>0</v>
      </c>
      <c r="AJ452" s="83">
        <f t="shared" si="374"/>
        <v>0</v>
      </c>
      <c r="AK452" s="83">
        <f t="shared" si="375"/>
        <v>0</v>
      </c>
      <c r="AL452" s="83">
        <f t="shared" si="376"/>
        <v>0</v>
      </c>
      <c r="AM452" s="84">
        <v>0</v>
      </c>
      <c r="AN452" s="83">
        <f t="shared" si="358"/>
        <v>0</v>
      </c>
      <c r="AO452" s="83">
        <f t="shared" si="359"/>
        <v>0</v>
      </c>
      <c r="AP452" s="83">
        <f t="shared" si="360"/>
        <v>0</v>
      </c>
      <c r="AQ452" s="84">
        <v>0</v>
      </c>
      <c r="AR452" s="83">
        <f t="shared" si="361"/>
        <v>0</v>
      </c>
      <c r="AS452" s="83">
        <f t="shared" si="362"/>
        <v>0</v>
      </c>
      <c r="AT452" s="83">
        <f t="shared" si="363"/>
        <v>0</v>
      </c>
      <c r="AU452" s="83">
        <v>0</v>
      </c>
      <c r="AV452" s="83">
        <v>0</v>
      </c>
      <c r="AW452" s="83">
        <v>0</v>
      </c>
      <c r="AX452" s="84">
        <v>0</v>
      </c>
      <c r="AY452" s="83">
        <f t="shared" si="364"/>
        <v>0</v>
      </c>
      <c r="AZ452" s="83">
        <f t="shared" si="365"/>
        <v>0</v>
      </c>
      <c r="BA452" s="83">
        <f t="shared" si="366"/>
        <v>0</v>
      </c>
      <c r="BB452" s="83">
        <v>0</v>
      </c>
      <c r="BC452" s="83">
        <f t="shared" si="354"/>
        <v>0</v>
      </c>
      <c r="BD452" s="83">
        <f t="shared" si="355"/>
        <v>0</v>
      </c>
      <c r="BE452" s="83">
        <f t="shared" si="356"/>
        <v>0</v>
      </c>
      <c r="BF452" s="84">
        <v>0</v>
      </c>
      <c r="BG452" s="83">
        <f t="shared" si="377"/>
        <v>0</v>
      </c>
      <c r="BH452" s="83">
        <f t="shared" si="378"/>
        <v>0</v>
      </c>
      <c r="BI452" s="83">
        <f t="shared" si="379"/>
        <v>0</v>
      </c>
      <c r="BJ452" s="84">
        <v>0</v>
      </c>
      <c r="BK452" s="83">
        <f t="shared" si="367"/>
        <v>0</v>
      </c>
      <c r="BL452" s="83">
        <f t="shared" si="368"/>
        <v>0</v>
      </c>
      <c r="BM452" s="83">
        <f t="shared" si="369"/>
        <v>0</v>
      </c>
      <c r="BN452" s="83">
        <f t="shared" si="332"/>
        <v>0</v>
      </c>
      <c r="BO452" s="83">
        <f t="shared" si="333"/>
        <v>0</v>
      </c>
      <c r="BP452" s="83">
        <f t="shared" si="334"/>
        <v>0</v>
      </c>
      <c r="BQ452" s="83">
        <f t="shared" si="335"/>
        <v>0</v>
      </c>
      <c r="BR452" s="85"/>
      <c r="BS452" s="83">
        <f t="shared" si="336"/>
        <v>0</v>
      </c>
      <c r="BT452" s="83">
        <f t="shared" si="337"/>
        <v>0</v>
      </c>
      <c r="BU452" s="83"/>
      <c r="BV452" s="86">
        <f t="shared" si="338"/>
        <v>0</v>
      </c>
      <c r="BW452" s="86">
        <f t="shared" si="339"/>
        <v>0</v>
      </c>
      <c r="BX452" s="86">
        <f t="shared" si="340"/>
        <v>0</v>
      </c>
    </row>
    <row r="453" spans="1:90" x14ac:dyDescent="0.25">
      <c r="A453" s="87"/>
      <c r="B453" s="119">
        <v>450</v>
      </c>
      <c r="C453" s="88" t="s">
        <v>406</v>
      </c>
      <c r="D453" s="88" t="s">
        <v>265</v>
      </c>
      <c r="E453" s="139">
        <v>0</v>
      </c>
      <c r="F453" s="139">
        <v>1.54</v>
      </c>
      <c r="G453" s="139">
        <v>0</v>
      </c>
      <c r="H453" s="140">
        <v>0</v>
      </c>
      <c r="I453" s="140">
        <v>0</v>
      </c>
      <c r="J453" s="140">
        <v>0</v>
      </c>
      <c r="K453" s="141">
        <v>33</v>
      </c>
      <c r="L453" s="140">
        <f t="shared" si="370"/>
        <v>18.150000000000002</v>
      </c>
      <c r="M453" s="140">
        <f t="shared" si="371"/>
        <v>14.85</v>
      </c>
      <c r="N453" s="140">
        <v>0</v>
      </c>
      <c r="O453" s="140">
        <v>220</v>
      </c>
      <c r="P453" s="140">
        <v>0</v>
      </c>
      <c r="Q453" s="140">
        <v>0</v>
      </c>
      <c r="R453" s="140">
        <v>0</v>
      </c>
      <c r="S453" s="140">
        <v>0</v>
      </c>
      <c r="T453" s="140">
        <v>0</v>
      </c>
      <c r="U453" s="140">
        <v>0</v>
      </c>
      <c r="V453" s="140">
        <v>9.41</v>
      </c>
      <c r="W453" s="140">
        <v>0</v>
      </c>
      <c r="X453" s="140">
        <v>0</v>
      </c>
      <c r="Y453" s="140">
        <v>0</v>
      </c>
      <c r="Z453" s="140">
        <v>0</v>
      </c>
      <c r="AA453" s="140">
        <v>13.9</v>
      </c>
      <c r="AB453" s="140">
        <v>12.4</v>
      </c>
      <c r="AC453" s="140">
        <v>0</v>
      </c>
      <c r="AD453" s="140">
        <v>0</v>
      </c>
      <c r="AE453" s="141">
        <v>0</v>
      </c>
      <c r="AF453" s="140">
        <f t="shared" si="357"/>
        <v>0</v>
      </c>
      <c r="AG453" s="140">
        <f t="shared" si="372"/>
        <v>0</v>
      </c>
      <c r="AH453" s="140">
        <f t="shared" si="373"/>
        <v>0</v>
      </c>
      <c r="AI453" s="141">
        <v>0</v>
      </c>
      <c r="AJ453" s="140">
        <f t="shared" si="374"/>
        <v>0</v>
      </c>
      <c r="AK453" s="140">
        <f t="shared" si="375"/>
        <v>0</v>
      </c>
      <c r="AL453" s="140">
        <f t="shared" si="376"/>
        <v>0</v>
      </c>
      <c r="AM453" s="141">
        <v>0</v>
      </c>
      <c r="AN453" s="140">
        <f t="shared" si="358"/>
        <v>0</v>
      </c>
      <c r="AO453" s="140">
        <f t="shared" si="359"/>
        <v>0</v>
      </c>
      <c r="AP453" s="140">
        <f t="shared" si="360"/>
        <v>0</v>
      </c>
      <c r="AQ453" s="141">
        <v>1.87</v>
      </c>
      <c r="AR453" s="140">
        <f t="shared" si="361"/>
        <v>0.93500000000000005</v>
      </c>
      <c r="AS453" s="140">
        <f t="shared" si="362"/>
        <v>0.46750000000000003</v>
      </c>
      <c r="AT453" s="140">
        <f t="shared" si="363"/>
        <v>0.46750000000000003</v>
      </c>
      <c r="AU453" s="140">
        <v>0</v>
      </c>
      <c r="AV453" s="140">
        <v>0</v>
      </c>
      <c r="AW453" s="140">
        <v>0</v>
      </c>
      <c r="AX453" s="141">
        <v>0</v>
      </c>
      <c r="AY453" s="140">
        <f t="shared" si="364"/>
        <v>0</v>
      </c>
      <c r="AZ453" s="140">
        <f t="shared" si="365"/>
        <v>0</v>
      </c>
      <c r="BA453" s="140">
        <f t="shared" si="366"/>
        <v>0</v>
      </c>
      <c r="BB453" s="140">
        <v>0</v>
      </c>
      <c r="BC453" s="140">
        <f t="shared" si="354"/>
        <v>0</v>
      </c>
      <c r="BD453" s="140">
        <f t="shared" si="355"/>
        <v>0</v>
      </c>
      <c r="BE453" s="140">
        <f t="shared" si="356"/>
        <v>0</v>
      </c>
      <c r="BF453" s="141">
        <v>9.6999999999999993</v>
      </c>
      <c r="BG453" s="140">
        <f t="shared" si="377"/>
        <v>0</v>
      </c>
      <c r="BH453" s="140">
        <f t="shared" si="378"/>
        <v>5.335</v>
      </c>
      <c r="BI453" s="140">
        <f t="shared" si="379"/>
        <v>4.3650000000000002</v>
      </c>
      <c r="BJ453" s="141">
        <v>0</v>
      </c>
      <c r="BK453" s="140">
        <f t="shared" si="367"/>
        <v>0</v>
      </c>
      <c r="BL453" s="140">
        <f t="shared" si="368"/>
        <v>0</v>
      </c>
      <c r="BM453" s="140">
        <f t="shared" si="369"/>
        <v>0</v>
      </c>
      <c r="BN453" s="140">
        <f t="shared" ref="BN453:BN465" si="380">AF453+AJ453+AN453+AR453+AY453+BC453+BG453+BK453</f>
        <v>0.93500000000000005</v>
      </c>
      <c r="BO453" s="140">
        <f t="shared" ref="BO453:BO465" si="381">L453+O453+P453+Q453+R453+S453+T453+U453+V453+W453+X453+Y453+Z453+AA453+AB453+AG453+AK453+AO453+AS453+AW453+AZ453+BD453+BH453+BL453</f>
        <v>279.66249999999991</v>
      </c>
      <c r="BP453" s="140">
        <f t="shared" ref="BP453:BP465" si="382">E453+F453+G453+H453+I453+J453+M453+N453+AC453+AD453+AH453+AL453+AP453+AT453+AU453+AV453+BA453+BE453+BI453+BM453</f>
        <v>21.222500000000004</v>
      </c>
      <c r="BQ453" s="140">
        <f t="shared" ref="BQ453:BQ465" si="383">BN453+BO453+BP453</f>
        <v>301.81999999999994</v>
      </c>
      <c r="BR453" s="78"/>
      <c r="BS453" s="140">
        <f t="shared" ref="BS453:BS465" si="384">SUM(E453:K453)+SUM(N453:AE453)+AI453+AM453+AQ453+AU453+AV453+AW453+AX453+BF453+BB453+BJ453</f>
        <v>301.82</v>
      </c>
      <c r="BT453" s="140">
        <f t="shared" ref="BT453:BT465" si="385">BQ453-BS453</f>
        <v>0</v>
      </c>
      <c r="BU453" s="140"/>
      <c r="BV453" s="142">
        <f t="shared" ref="BV453:BV465" si="386">IF(BN453=0,0,BN453/BQ453)</f>
        <v>3.0978729043800949E-3</v>
      </c>
      <c r="BW453" s="142">
        <f t="shared" ref="BW453:BW465" si="387">IF(BO453=0,0,BO453/BQ453)</f>
        <v>0.9265870386322973</v>
      </c>
      <c r="BX453" s="142">
        <f t="shared" ref="BX453:BX465" si="388">IF(BP453=0,0,BP453/BQ453)</f>
        <v>7.0315088463322531E-2</v>
      </c>
      <c r="BY453" s="78"/>
      <c r="BZ453" s="78"/>
      <c r="CA453" s="78"/>
      <c r="CB453" s="78"/>
      <c r="CC453" s="78"/>
      <c r="CD453" s="78"/>
      <c r="CE453" s="78"/>
      <c r="CF453" s="78"/>
      <c r="CG453" s="78"/>
      <c r="CH453" s="78"/>
      <c r="CI453" s="78"/>
      <c r="CJ453" s="78"/>
      <c r="CK453" s="78"/>
      <c r="CL453" s="78"/>
    </row>
    <row r="454" spans="1:90" x14ac:dyDescent="0.25">
      <c r="A454" s="72"/>
      <c r="B454" s="119">
        <v>451</v>
      </c>
      <c r="C454" s="88" t="s">
        <v>384</v>
      </c>
      <c r="D454" s="88" t="s">
        <v>266</v>
      </c>
      <c r="E454" s="73">
        <v>0</v>
      </c>
      <c r="F454" s="73">
        <v>0</v>
      </c>
      <c r="G454" s="73">
        <v>0</v>
      </c>
      <c r="H454" s="74">
        <v>0</v>
      </c>
      <c r="I454" s="74">
        <v>0</v>
      </c>
      <c r="J454" s="74">
        <v>0</v>
      </c>
      <c r="K454" s="75">
        <v>0</v>
      </c>
      <c r="L454" s="74">
        <f t="shared" si="370"/>
        <v>0</v>
      </c>
      <c r="M454" s="74">
        <f t="shared" si="371"/>
        <v>0</v>
      </c>
      <c r="N454" s="74">
        <v>0</v>
      </c>
      <c r="O454" s="74">
        <v>0</v>
      </c>
      <c r="P454" s="74">
        <v>0</v>
      </c>
      <c r="Q454" s="74">
        <v>0</v>
      </c>
      <c r="R454" s="74">
        <v>0</v>
      </c>
      <c r="S454" s="74">
        <v>0</v>
      </c>
      <c r="T454" s="74">
        <v>0</v>
      </c>
      <c r="U454" s="74">
        <v>0</v>
      </c>
      <c r="V454" s="74">
        <v>2.15</v>
      </c>
      <c r="W454" s="74">
        <v>6.58</v>
      </c>
      <c r="X454" s="74">
        <v>0</v>
      </c>
      <c r="Y454" s="74">
        <v>0</v>
      </c>
      <c r="Z454" s="74">
        <v>0</v>
      </c>
      <c r="AA454" s="74">
        <v>0</v>
      </c>
      <c r="AB454" s="74">
        <v>0</v>
      </c>
      <c r="AC454" s="74">
        <v>0</v>
      </c>
      <c r="AD454" s="74">
        <v>0</v>
      </c>
      <c r="AE454" s="75">
        <v>0</v>
      </c>
      <c r="AF454" s="74">
        <f t="shared" si="357"/>
        <v>0</v>
      </c>
      <c r="AG454" s="74">
        <f t="shared" si="372"/>
        <v>0</v>
      </c>
      <c r="AH454" s="74">
        <f t="shared" si="373"/>
        <v>0</v>
      </c>
      <c r="AI454" s="75">
        <v>0</v>
      </c>
      <c r="AJ454" s="74">
        <f t="shared" si="374"/>
        <v>0</v>
      </c>
      <c r="AK454" s="74">
        <f t="shared" si="375"/>
        <v>0</v>
      </c>
      <c r="AL454" s="74">
        <f t="shared" si="376"/>
        <v>0</v>
      </c>
      <c r="AM454" s="75">
        <v>0</v>
      </c>
      <c r="AN454" s="74">
        <f t="shared" si="358"/>
        <v>0</v>
      </c>
      <c r="AO454" s="74">
        <f t="shared" si="359"/>
        <v>0</v>
      </c>
      <c r="AP454" s="74">
        <f t="shared" si="360"/>
        <v>0</v>
      </c>
      <c r="AQ454" s="75">
        <v>0</v>
      </c>
      <c r="AR454" s="74">
        <f t="shared" si="361"/>
        <v>0</v>
      </c>
      <c r="AS454" s="74">
        <f t="shared" si="362"/>
        <v>0</v>
      </c>
      <c r="AT454" s="74">
        <f t="shared" si="363"/>
        <v>0</v>
      </c>
      <c r="AU454" s="74">
        <v>0</v>
      </c>
      <c r="AV454" s="74">
        <v>0</v>
      </c>
      <c r="AW454" s="74">
        <v>0</v>
      </c>
      <c r="AX454" s="75">
        <v>0</v>
      </c>
      <c r="AY454" s="74">
        <f t="shared" si="364"/>
        <v>0</v>
      </c>
      <c r="AZ454" s="74">
        <f t="shared" si="365"/>
        <v>0</v>
      </c>
      <c r="BA454" s="74">
        <f t="shared" si="366"/>
        <v>0</v>
      </c>
      <c r="BB454" s="74">
        <v>0</v>
      </c>
      <c r="BC454" s="74">
        <f t="shared" ref="BC454:BC465" si="389">BB454*0</f>
        <v>0</v>
      </c>
      <c r="BD454" s="74">
        <f t="shared" ref="BD454:BD465" si="390">BB454*0</f>
        <v>0</v>
      </c>
      <c r="BE454" s="74">
        <f t="shared" ref="BE454:BE465" si="391">1*BB454</f>
        <v>0</v>
      </c>
      <c r="BF454" s="75">
        <v>0.02</v>
      </c>
      <c r="BG454" s="74">
        <f t="shared" si="377"/>
        <v>0</v>
      </c>
      <c r="BH454" s="74">
        <f t="shared" si="378"/>
        <v>1.1000000000000001E-2</v>
      </c>
      <c r="BI454" s="74">
        <f t="shared" si="379"/>
        <v>9.0000000000000011E-3</v>
      </c>
      <c r="BJ454" s="75">
        <v>0</v>
      </c>
      <c r="BK454" s="74">
        <f t="shared" si="367"/>
        <v>0</v>
      </c>
      <c r="BL454" s="74">
        <f t="shared" si="368"/>
        <v>0</v>
      </c>
      <c r="BM454" s="74">
        <f t="shared" si="369"/>
        <v>0</v>
      </c>
      <c r="BN454" s="74">
        <f t="shared" si="380"/>
        <v>0</v>
      </c>
      <c r="BO454" s="74">
        <f t="shared" si="381"/>
        <v>8.7409999999999997</v>
      </c>
      <c r="BP454" s="74">
        <f t="shared" si="382"/>
        <v>9.0000000000000011E-3</v>
      </c>
      <c r="BQ454" s="74">
        <f t="shared" si="383"/>
        <v>8.75</v>
      </c>
      <c r="BS454" s="74">
        <f t="shared" si="384"/>
        <v>8.75</v>
      </c>
      <c r="BT454" s="74">
        <f t="shared" si="385"/>
        <v>0</v>
      </c>
      <c r="BU454" s="74"/>
      <c r="BV454" s="77">
        <f t="shared" si="386"/>
        <v>0</v>
      </c>
      <c r="BW454" s="77">
        <f t="shared" si="387"/>
        <v>0.99897142857142851</v>
      </c>
      <c r="BX454" s="77">
        <f t="shared" si="388"/>
        <v>1.0285714285714286E-3</v>
      </c>
      <c r="BY454" s="78"/>
      <c r="BZ454" s="78"/>
      <c r="CA454" s="78"/>
      <c r="CB454" s="78"/>
      <c r="CC454" s="78"/>
      <c r="CD454" s="78"/>
      <c r="CE454" s="78"/>
      <c r="CF454" s="78"/>
      <c r="CG454" s="78"/>
      <c r="CH454" s="78"/>
      <c r="CI454" s="78"/>
      <c r="CJ454" s="78"/>
      <c r="CK454" s="78"/>
      <c r="CL454" s="78"/>
    </row>
    <row r="455" spans="1:90" x14ac:dyDescent="0.25">
      <c r="A455" s="87"/>
      <c r="B455" s="119">
        <v>452</v>
      </c>
      <c r="C455" s="88" t="s">
        <v>277</v>
      </c>
      <c r="D455" s="88" t="s">
        <v>347</v>
      </c>
      <c r="E455" s="73">
        <v>0</v>
      </c>
      <c r="F455" s="73">
        <v>0.68</v>
      </c>
      <c r="G455" s="73">
        <v>0</v>
      </c>
      <c r="H455" s="74">
        <v>0</v>
      </c>
      <c r="I455" s="74">
        <v>0</v>
      </c>
      <c r="J455" s="74">
        <v>0</v>
      </c>
      <c r="K455" s="75">
        <v>0</v>
      </c>
      <c r="L455" s="74">
        <f t="shared" si="370"/>
        <v>0</v>
      </c>
      <c r="M455" s="74">
        <f t="shared" si="371"/>
        <v>0</v>
      </c>
      <c r="N455" s="74">
        <v>0</v>
      </c>
      <c r="O455" s="74">
        <v>0</v>
      </c>
      <c r="P455" s="74">
        <v>0</v>
      </c>
      <c r="Q455" s="74">
        <v>0</v>
      </c>
      <c r="R455" s="74">
        <v>0</v>
      </c>
      <c r="S455" s="74">
        <v>16.100000000000001</v>
      </c>
      <c r="T455" s="74">
        <v>0</v>
      </c>
      <c r="U455" s="74">
        <v>0</v>
      </c>
      <c r="V455" s="74">
        <v>0</v>
      </c>
      <c r="W455" s="74">
        <v>0</v>
      </c>
      <c r="X455" s="74">
        <v>0</v>
      </c>
      <c r="Y455" s="74">
        <v>0</v>
      </c>
      <c r="Z455" s="74">
        <v>0</v>
      </c>
      <c r="AA455" s="74">
        <v>0</v>
      </c>
      <c r="AB455" s="74">
        <v>0</v>
      </c>
      <c r="AC455" s="74">
        <v>0</v>
      </c>
      <c r="AD455" s="74">
        <v>0</v>
      </c>
      <c r="AE455" s="75">
        <v>0</v>
      </c>
      <c r="AF455" s="74">
        <f t="shared" si="357"/>
        <v>0</v>
      </c>
      <c r="AG455" s="74">
        <f t="shared" si="372"/>
        <v>0</v>
      </c>
      <c r="AH455" s="74">
        <f t="shared" si="373"/>
        <v>0</v>
      </c>
      <c r="AI455" s="75">
        <v>0</v>
      </c>
      <c r="AJ455" s="74">
        <f t="shared" si="374"/>
        <v>0</v>
      </c>
      <c r="AK455" s="74">
        <f t="shared" si="375"/>
        <v>0</v>
      </c>
      <c r="AL455" s="74">
        <f t="shared" si="376"/>
        <v>0</v>
      </c>
      <c r="AM455" s="75">
        <v>0</v>
      </c>
      <c r="AN455" s="74">
        <f t="shared" si="358"/>
        <v>0</v>
      </c>
      <c r="AO455" s="74">
        <f t="shared" si="359"/>
        <v>0</v>
      </c>
      <c r="AP455" s="74">
        <f t="shared" si="360"/>
        <v>0</v>
      </c>
      <c r="AQ455" s="75">
        <v>0</v>
      </c>
      <c r="AR455" s="74">
        <f t="shared" si="361"/>
        <v>0</v>
      </c>
      <c r="AS455" s="74">
        <f t="shared" si="362"/>
        <v>0</v>
      </c>
      <c r="AT455" s="74">
        <f t="shared" si="363"/>
        <v>0</v>
      </c>
      <c r="AU455" s="74">
        <v>0</v>
      </c>
      <c r="AV455" s="74">
        <v>0</v>
      </c>
      <c r="AW455" s="74">
        <v>0</v>
      </c>
      <c r="AX455" s="75">
        <v>0</v>
      </c>
      <c r="AY455" s="74">
        <f t="shared" si="364"/>
        <v>0</v>
      </c>
      <c r="AZ455" s="74">
        <f t="shared" si="365"/>
        <v>0</v>
      </c>
      <c r="BA455" s="74">
        <f t="shared" si="366"/>
        <v>0</v>
      </c>
      <c r="BB455" s="74">
        <v>0</v>
      </c>
      <c r="BC455" s="74">
        <f t="shared" si="389"/>
        <v>0</v>
      </c>
      <c r="BD455" s="74">
        <f t="shared" si="390"/>
        <v>0</v>
      </c>
      <c r="BE455" s="74">
        <f t="shared" si="391"/>
        <v>0</v>
      </c>
      <c r="BF455" s="75">
        <v>0.32</v>
      </c>
      <c r="BG455" s="74">
        <f t="shared" si="377"/>
        <v>0</v>
      </c>
      <c r="BH455" s="74">
        <f t="shared" si="378"/>
        <v>0.17600000000000002</v>
      </c>
      <c r="BI455" s="74">
        <f t="shared" si="379"/>
        <v>0.14400000000000002</v>
      </c>
      <c r="BJ455" s="75">
        <v>0</v>
      </c>
      <c r="BK455" s="74">
        <f t="shared" si="367"/>
        <v>0</v>
      </c>
      <c r="BL455" s="74">
        <f t="shared" si="368"/>
        <v>0</v>
      </c>
      <c r="BM455" s="74">
        <f t="shared" si="369"/>
        <v>0</v>
      </c>
      <c r="BN455" s="74">
        <f t="shared" si="380"/>
        <v>0</v>
      </c>
      <c r="BO455" s="74">
        <f t="shared" si="381"/>
        <v>16.276</v>
      </c>
      <c r="BP455" s="74">
        <f t="shared" si="382"/>
        <v>0.82400000000000007</v>
      </c>
      <c r="BQ455" s="74">
        <f t="shared" si="383"/>
        <v>17.100000000000001</v>
      </c>
      <c r="BS455" s="74">
        <f t="shared" si="384"/>
        <v>17.100000000000001</v>
      </c>
      <c r="BT455" s="74">
        <f t="shared" si="385"/>
        <v>0</v>
      </c>
      <c r="BU455" s="74"/>
      <c r="BV455" s="77">
        <f t="shared" si="386"/>
        <v>0</v>
      </c>
      <c r="BW455" s="77">
        <f t="shared" si="387"/>
        <v>0.95181286549707589</v>
      </c>
      <c r="BX455" s="77">
        <f t="shared" si="388"/>
        <v>4.818713450292398E-2</v>
      </c>
      <c r="BY455" s="78"/>
      <c r="BZ455" s="78"/>
      <c r="CA455" s="78"/>
      <c r="CB455" s="78"/>
      <c r="CC455" s="78"/>
      <c r="CD455" s="78"/>
      <c r="CE455" s="78"/>
      <c r="CF455" s="78"/>
      <c r="CG455" s="78"/>
      <c r="CH455" s="78"/>
      <c r="CI455" s="78"/>
      <c r="CJ455" s="78"/>
      <c r="CK455" s="78"/>
      <c r="CL455" s="78"/>
    </row>
    <row r="456" spans="1:90" x14ac:dyDescent="0.25">
      <c r="A456" s="87"/>
      <c r="B456" s="119">
        <v>453</v>
      </c>
      <c r="C456" s="88" t="s">
        <v>457</v>
      </c>
      <c r="D456" s="88" t="s">
        <v>267</v>
      </c>
      <c r="E456" s="73">
        <v>0</v>
      </c>
      <c r="F456" s="73">
        <v>0.31</v>
      </c>
      <c r="G456" s="73">
        <v>0</v>
      </c>
      <c r="H456" s="74">
        <v>0</v>
      </c>
      <c r="I456" s="74">
        <v>0</v>
      </c>
      <c r="J456" s="74">
        <v>0</v>
      </c>
      <c r="K456" s="75">
        <v>0</v>
      </c>
      <c r="L456" s="74">
        <f t="shared" si="370"/>
        <v>0</v>
      </c>
      <c r="M456" s="74">
        <f t="shared" si="371"/>
        <v>0</v>
      </c>
      <c r="N456" s="74">
        <v>0</v>
      </c>
      <c r="O456" s="74">
        <v>0</v>
      </c>
      <c r="P456" s="74">
        <v>0</v>
      </c>
      <c r="Q456" s="74">
        <v>0</v>
      </c>
      <c r="R456" s="74">
        <v>0</v>
      </c>
      <c r="S456" s="74">
        <v>0</v>
      </c>
      <c r="T456" s="74">
        <v>0</v>
      </c>
      <c r="U456" s="74">
        <v>0</v>
      </c>
      <c r="V456" s="74">
        <v>0</v>
      </c>
      <c r="W456" s="74">
        <v>0</v>
      </c>
      <c r="X456" s="74">
        <v>7.26</v>
      </c>
      <c r="Y456" s="74">
        <v>0</v>
      </c>
      <c r="Z456" s="74">
        <v>0</v>
      </c>
      <c r="AA456" s="74">
        <v>0</v>
      </c>
      <c r="AB456" s="74">
        <v>0</v>
      </c>
      <c r="AC456" s="74">
        <v>0</v>
      </c>
      <c r="AD456" s="74">
        <v>0</v>
      </c>
      <c r="AE456" s="75">
        <v>0</v>
      </c>
      <c r="AF456" s="74">
        <f t="shared" si="357"/>
        <v>0</v>
      </c>
      <c r="AG456" s="74">
        <f t="shared" si="372"/>
        <v>0</v>
      </c>
      <c r="AH456" s="74">
        <f t="shared" si="373"/>
        <v>0</v>
      </c>
      <c r="AI456" s="75">
        <v>0</v>
      </c>
      <c r="AJ456" s="74">
        <f t="shared" si="374"/>
        <v>0</v>
      </c>
      <c r="AK456" s="74">
        <f t="shared" si="375"/>
        <v>0</v>
      </c>
      <c r="AL456" s="74">
        <f t="shared" si="376"/>
        <v>0</v>
      </c>
      <c r="AM456" s="75">
        <v>0.3</v>
      </c>
      <c r="AN456" s="74">
        <f t="shared" si="358"/>
        <v>0</v>
      </c>
      <c r="AO456" s="74">
        <f t="shared" si="359"/>
        <v>0.16500000000000001</v>
      </c>
      <c r="AP456" s="74">
        <f t="shared" si="360"/>
        <v>0.13500000000000001</v>
      </c>
      <c r="AQ456" s="75">
        <v>0</v>
      </c>
      <c r="AR456" s="74">
        <f t="shared" si="361"/>
        <v>0</v>
      </c>
      <c r="AS456" s="74">
        <f t="shared" si="362"/>
        <v>0</v>
      </c>
      <c r="AT456" s="74">
        <f t="shared" si="363"/>
        <v>0</v>
      </c>
      <c r="AU456" s="74">
        <v>0</v>
      </c>
      <c r="AV456" s="74">
        <v>0</v>
      </c>
      <c r="AW456" s="74">
        <v>0</v>
      </c>
      <c r="AX456" s="75">
        <v>0</v>
      </c>
      <c r="AY456" s="74">
        <f t="shared" si="364"/>
        <v>0</v>
      </c>
      <c r="AZ456" s="74">
        <f t="shared" si="365"/>
        <v>0</v>
      </c>
      <c r="BA456" s="74">
        <f t="shared" si="366"/>
        <v>0</v>
      </c>
      <c r="BB456" s="74">
        <v>0</v>
      </c>
      <c r="BC456" s="74">
        <f t="shared" si="389"/>
        <v>0</v>
      </c>
      <c r="BD456" s="74">
        <f t="shared" si="390"/>
        <v>0</v>
      </c>
      <c r="BE456" s="74">
        <f t="shared" si="391"/>
        <v>0</v>
      </c>
      <c r="BF456" s="75">
        <v>0.18</v>
      </c>
      <c r="BG456" s="74">
        <f t="shared" si="377"/>
        <v>0</v>
      </c>
      <c r="BH456" s="74">
        <f t="shared" si="378"/>
        <v>9.9000000000000005E-2</v>
      </c>
      <c r="BI456" s="74">
        <f t="shared" si="379"/>
        <v>8.1000000000000003E-2</v>
      </c>
      <c r="BJ456" s="75">
        <v>0</v>
      </c>
      <c r="BK456" s="74">
        <f t="shared" si="367"/>
        <v>0</v>
      </c>
      <c r="BL456" s="74">
        <f t="shared" si="368"/>
        <v>0</v>
      </c>
      <c r="BM456" s="74">
        <f t="shared" si="369"/>
        <v>0</v>
      </c>
      <c r="BN456" s="74">
        <f t="shared" si="380"/>
        <v>0</v>
      </c>
      <c r="BO456" s="74">
        <f t="shared" si="381"/>
        <v>7.524</v>
      </c>
      <c r="BP456" s="74">
        <f t="shared" si="382"/>
        <v>0.52600000000000002</v>
      </c>
      <c r="BQ456" s="74">
        <f t="shared" si="383"/>
        <v>8.0500000000000007</v>
      </c>
      <c r="BS456" s="74">
        <f t="shared" si="384"/>
        <v>8.0499999999999989</v>
      </c>
      <c r="BT456" s="74">
        <f t="shared" si="385"/>
        <v>0</v>
      </c>
      <c r="BU456" s="74"/>
      <c r="BV456" s="77">
        <f t="shared" si="386"/>
        <v>0</v>
      </c>
      <c r="BW456" s="77">
        <f t="shared" si="387"/>
        <v>0.93465838509316768</v>
      </c>
      <c r="BX456" s="77">
        <f t="shared" si="388"/>
        <v>6.5341614906832296E-2</v>
      </c>
      <c r="BY456" s="78"/>
      <c r="BZ456" s="78"/>
      <c r="CA456" s="78"/>
      <c r="CB456" s="78"/>
      <c r="CC456" s="78"/>
      <c r="CD456" s="78"/>
      <c r="CE456" s="78"/>
      <c r="CF456" s="78"/>
      <c r="CG456" s="78"/>
      <c r="CH456" s="78"/>
      <c r="CI456" s="78"/>
      <c r="CJ456" s="78"/>
      <c r="CK456" s="78"/>
      <c r="CL456" s="78"/>
    </row>
    <row r="457" spans="1:90" x14ac:dyDescent="0.25">
      <c r="A457" s="80" t="s">
        <v>582</v>
      </c>
      <c r="B457" s="120">
        <v>454</v>
      </c>
      <c r="C457" s="81" t="s">
        <v>587</v>
      </c>
      <c r="D457" s="81" t="s">
        <v>713</v>
      </c>
      <c r="E457" s="82">
        <v>0</v>
      </c>
      <c r="F457" s="82">
        <v>0</v>
      </c>
      <c r="G457" s="82">
        <v>0</v>
      </c>
      <c r="H457" s="83">
        <v>0</v>
      </c>
      <c r="I457" s="83">
        <v>0</v>
      </c>
      <c r="J457" s="83">
        <v>0</v>
      </c>
      <c r="K457" s="84">
        <v>0</v>
      </c>
      <c r="L457" s="83">
        <f t="shared" si="370"/>
        <v>0</v>
      </c>
      <c r="M457" s="83">
        <f t="shared" si="371"/>
        <v>0</v>
      </c>
      <c r="N457" s="83">
        <v>0</v>
      </c>
      <c r="O457" s="83">
        <v>0</v>
      </c>
      <c r="P457" s="83">
        <v>0</v>
      </c>
      <c r="Q457" s="83">
        <v>0</v>
      </c>
      <c r="R457" s="83">
        <v>0</v>
      </c>
      <c r="S457" s="83">
        <v>0</v>
      </c>
      <c r="T457" s="83">
        <v>0</v>
      </c>
      <c r="U457" s="83">
        <v>0</v>
      </c>
      <c r="V457" s="83">
        <v>0</v>
      </c>
      <c r="W457" s="83">
        <v>0</v>
      </c>
      <c r="X457" s="83">
        <v>0</v>
      </c>
      <c r="Y457" s="83">
        <v>0</v>
      </c>
      <c r="Z457" s="83">
        <v>0</v>
      </c>
      <c r="AA457" s="83">
        <v>0</v>
      </c>
      <c r="AB457" s="83">
        <v>0</v>
      </c>
      <c r="AC457" s="83">
        <v>0</v>
      </c>
      <c r="AD457" s="83">
        <v>0</v>
      </c>
      <c r="AE457" s="84">
        <v>0</v>
      </c>
      <c r="AF457" s="83">
        <f t="shared" si="357"/>
        <v>0</v>
      </c>
      <c r="AG457" s="83">
        <f t="shared" si="372"/>
        <v>0</v>
      </c>
      <c r="AH457" s="83">
        <f t="shared" si="373"/>
        <v>0</v>
      </c>
      <c r="AI457" s="84">
        <v>0</v>
      </c>
      <c r="AJ457" s="83">
        <f t="shared" si="374"/>
        <v>0</v>
      </c>
      <c r="AK457" s="83">
        <f t="shared" si="375"/>
        <v>0</v>
      </c>
      <c r="AL457" s="83">
        <f t="shared" si="376"/>
        <v>0</v>
      </c>
      <c r="AM457" s="84">
        <v>0</v>
      </c>
      <c r="AN457" s="83">
        <f t="shared" si="358"/>
        <v>0</v>
      </c>
      <c r="AO457" s="83">
        <f t="shared" si="359"/>
        <v>0</v>
      </c>
      <c r="AP457" s="83">
        <f t="shared" si="360"/>
        <v>0</v>
      </c>
      <c r="AQ457" s="84">
        <v>0</v>
      </c>
      <c r="AR457" s="83">
        <f t="shared" si="361"/>
        <v>0</v>
      </c>
      <c r="AS457" s="83">
        <f t="shared" si="362"/>
        <v>0</v>
      </c>
      <c r="AT457" s="83">
        <f t="shared" si="363"/>
        <v>0</v>
      </c>
      <c r="AU457" s="83">
        <v>0</v>
      </c>
      <c r="AV457" s="83">
        <v>0</v>
      </c>
      <c r="AW457" s="83">
        <v>0</v>
      </c>
      <c r="AX457" s="84">
        <v>0</v>
      </c>
      <c r="AY457" s="83">
        <f t="shared" si="364"/>
        <v>0</v>
      </c>
      <c r="AZ457" s="83">
        <f t="shared" si="365"/>
        <v>0</v>
      </c>
      <c r="BA457" s="83">
        <f t="shared" si="366"/>
        <v>0</v>
      </c>
      <c r="BB457" s="83">
        <v>0</v>
      </c>
      <c r="BC457" s="83">
        <f t="shared" si="389"/>
        <v>0</v>
      </c>
      <c r="BD457" s="83">
        <f t="shared" si="390"/>
        <v>0</v>
      </c>
      <c r="BE457" s="83">
        <f t="shared" si="391"/>
        <v>0</v>
      </c>
      <c r="BF457" s="84">
        <v>0</v>
      </c>
      <c r="BG457" s="83">
        <f t="shared" si="377"/>
        <v>0</v>
      </c>
      <c r="BH457" s="83">
        <f t="shared" si="378"/>
        <v>0</v>
      </c>
      <c r="BI457" s="83">
        <f t="shared" si="379"/>
        <v>0</v>
      </c>
      <c r="BJ457" s="84">
        <v>0</v>
      </c>
      <c r="BK457" s="83">
        <f t="shared" si="367"/>
        <v>0</v>
      </c>
      <c r="BL457" s="83">
        <f t="shared" si="368"/>
        <v>0</v>
      </c>
      <c r="BM457" s="83">
        <f t="shared" si="369"/>
        <v>0</v>
      </c>
      <c r="BN457" s="83">
        <f t="shared" si="380"/>
        <v>0</v>
      </c>
      <c r="BO457" s="83">
        <f t="shared" si="381"/>
        <v>0</v>
      </c>
      <c r="BP457" s="83">
        <f t="shared" si="382"/>
        <v>0</v>
      </c>
      <c r="BQ457" s="83">
        <f t="shared" si="383"/>
        <v>0</v>
      </c>
      <c r="BR457" s="85"/>
      <c r="BS457" s="83">
        <f t="shared" si="384"/>
        <v>0</v>
      </c>
      <c r="BT457" s="83">
        <f t="shared" si="385"/>
        <v>0</v>
      </c>
      <c r="BU457" s="83"/>
      <c r="BV457" s="86">
        <f t="shared" si="386"/>
        <v>0</v>
      </c>
      <c r="BW457" s="86">
        <f t="shared" si="387"/>
        <v>0</v>
      </c>
      <c r="BX457" s="86">
        <f t="shared" si="388"/>
        <v>0</v>
      </c>
      <c r="BY457" s="78"/>
      <c r="BZ457" s="78"/>
      <c r="CA457" s="78"/>
      <c r="CB457" s="78"/>
      <c r="CC457" s="78"/>
      <c r="CD457" s="78"/>
      <c r="CE457" s="78"/>
      <c r="CF457" s="78"/>
      <c r="CG457" s="78"/>
      <c r="CH457" s="78"/>
      <c r="CI457" s="78"/>
      <c r="CJ457" s="78"/>
      <c r="CK457" s="78"/>
      <c r="CL457" s="78"/>
    </row>
    <row r="458" spans="1:90" s="113" customFormat="1" x14ac:dyDescent="0.25">
      <c r="A458" s="87"/>
      <c r="B458" s="119">
        <v>455</v>
      </c>
      <c r="C458" s="88" t="s">
        <v>469</v>
      </c>
      <c r="D458" s="88" t="s">
        <v>268</v>
      </c>
      <c r="E458" s="73">
        <v>0</v>
      </c>
      <c r="F458" s="73">
        <v>0.42</v>
      </c>
      <c r="G458" s="73">
        <v>0</v>
      </c>
      <c r="H458" s="74">
        <v>0</v>
      </c>
      <c r="I458" s="74">
        <v>0</v>
      </c>
      <c r="J458" s="74">
        <v>0</v>
      </c>
      <c r="K458" s="75">
        <v>0</v>
      </c>
      <c r="L458" s="74">
        <f t="shared" si="370"/>
        <v>0</v>
      </c>
      <c r="M458" s="74">
        <f t="shared" si="371"/>
        <v>0</v>
      </c>
      <c r="N458" s="74">
        <v>0</v>
      </c>
      <c r="O458" s="74">
        <v>0</v>
      </c>
      <c r="P458" s="74">
        <v>0</v>
      </c>
      <c r="Q458" s="74">
        <v>36</v>
      </c>
      <c r="R458" s="74">
        <v>0</v>
      </c>
      <c r="S458" s="74">
        <v>0</v>
      </c>
      <c r="T458" s="74">
        <v>0</v>
      </c>
      <c r="U458" s="74">
        <v>0</v>
      </c>
      <c r="V458" s="74">
        <v>0</v>
      </c>
      <c r="W458" s="74">
        <v>0</v>
      </c>
      <c r="X458" s="74">
        <v>0</v>
      </c>
      <c r="Y458" s="74">
        <v>0</v>
      </c>
      <c r="Z458" s="74">
        <v>0</v>
      </c>
      <c r="AA458" s="74">
        <v>0</v>
      </c>
      <c r="AB458" s="74">
        <v>0</v>
      </c>
      <c r="AC458" s="74">
        <v>0</v>
      </c>
      <c r="AD458" s="74">
        <v>0</v>
      </c>
      <c r="AE458" s="75">
        <v>4.3</v>
      </c>
      <c r="AF458" s="74">
        <f t="shared" si="357"/>
        <v>0</v>
      </c>
      <c r="AG458" s="74">
        <f t="shared" si="372"/>
        <v>0</v>
      </c>
      <c r="AH458" s="74">
        <f t="shared" si="373"/>
        <v>4.3</v>
      </c>
      <c r="AI458" s="75">
        <v>0</v>
      </c>
      <c r="AJ458" s="74">
        <f t="shared" si="374"/>
        <v>0</v>
      </c>
      <c r="AK458" s="74">
        <f t="shared" si="375"/>
        <v>0</v>
      </c>
      <c r="AL458" s="74">
        <f t="shared" si="376"/>
        <v>0</v>
      </c>
      <c r="AM458" s="75">
        <v>0</v>
      </c>
      <c r="AN458" s="74">
        <f t="shared" si="358"/>
        <v>0</v>
      </c>
      <c r="AO458" s="74">
        <f t="shared" si="359"/>
        <v>0</v>
      </c>
      <c r="AP458" s="74">
        <f t="shared" si="360"/>
        <v>0</v>
      </c>
      <c r="AQ458" s="75">
        <v>0</v>
      </c>
      <c r="AR458" s="74">
        <f t="shared" si="361"/>
        <v>0</v>
      </c>
      <c r="AS458" s="74">
        <f t="shared" si="362"/>
        <v>0</v>
      </c>
      <c r="AT458" s="74">
        <f t="shared" si="363"/>
        <v>0</v>
      </c>
      <c r="AU458" s="74">
        <v>0</v>
      </c>
      <c r="AV458" s="74">
        <v>0</v>
      </c>
      <c r="AW458" s="74">
        <v>0</v>
      </c>
      <c r="AX458" s="75">
        <v>0</v>
      </c>
      <c r="AY458" s="74">
        <f t="shared" si="364"/>
        <v>0</v>
      </c>
      <c r="AZ458" s="74">
        <f t="shared" si="365"/>
        <v>0</v>
      </c>
      <c r="BA458" s="74">
        <f t="shared" si="366"/>
        <v>0</v>
      </c>
      <c r="BB458" s="74">
        <v>0</v>
      </c>
      <c r="BC458" s="74">
        <f t="shared" si="389"/>
        <v>0</v>
      </c>
      <c r="BD458" s="74">
        <f t="shared" si="390"/>
        <v>0</v>
      </c>
      <c r="BE458" s="74">
        <f t="shared" si="391"/>
        <v>0</v>
      </c>
      <c r="BF458" s="75">
        <v>0.87</v>
      </c>
      <c r="BG458" s="74">
        <f t="shared" si="377"/>
        <v>0</v>
      </c>
      <c r="BH458" s="74">
        <f t="shared" si="378"/>
        <v>0.47850000000000004</v>
      </c>
      <c r="BI458" s="74">
        <f t="shared" si="379"/>
        <v>0.39150000000000001</v>
      </c>
      <c r="BJ458" s="75">
        <v>0</v>
      </c>
      <c r="BK458" s="74">
        <f t="shared" si="367"/>
        <v>0</v>
      </c>
      <c r="BL458" s="74">
        <f t="shared" si="368"/>
        <v>0</v>
      </c>
      <c r="BM458" s="74">
        <f t="shared" si="369"/>
        <v>0</v>
      </c>
      <c r="BN458" s="74">
        <f t="shared" si="380"/>
        <v>0</v>
      </c>
      <c r="BO458" s="74">
        <f t="shared" si="381"/>
        <v>36.478499999999997</v>
      </c>
      <c r="BP458" s="74">
        <f t="shared" si="382"/>
        <v>5.1114999999999995</v>
      </c>
      <c r="BQ458" s="74">
        <f t="shared" si="383"/>
        <v>41.589999999999996</v>
      </c>
      <c r="BR458" s="76"/>
      <c r="BS458" s="74">
        <f t="shared" si="384"/>
        <v>41.589999999999996</v>
      </c>
      <c r="BT458" s="74">
        <f t="shared" si="385"/>
        <v>0</v>
      </c>
      <c r="BU458" s="74"/>
      <c r="BV458" s="77">
        <f t="shared" si="386"/>
        <v>0</v>
      </c>
      <c r="BW458" s="77">
        <f t="shared" si="387"/>
        <v>0.877097860062515</v>
      </c>
      <c r="BX458" s="77">
        <f t="shared" si="388"/>
        <v>0.12290213993748497</v>
      </c>
      <c r="BY458" s="78"/>
      <c r="BZ458" s="78"/>
      <c r="CA458" s="78"/>
      <c r="CB458" s="78"/>
      <c r="CC458" s="78"/>
      <c r="CD458" s="78"/>
      <c r="CE458" s="78"/>
      <c r="CF458" s="78"/>
      <c r="CG458" s="78"/>
      <c r="CH458" s="78"/>
      <c r="CI458" s="78"/>
      <c r="CJ458" s="78"/>
      <c r="CK458" s="78"/>
      <c r="CL458" s="78"/>
    </row>
    <row r="459" spans="1:90" x14ac:dyDescent="0.25">
      <c r="A459" s="87"/>
      <c r="B459" s="89">
        <v>456</v>
      </c>
      <c r="C459" s="90" t="s">
        <v>366</v>
      </c>
      <c r="D459" s="90" t="s">
        <v>53</v>
      </c>
      <c r="E459" s="91">
        <v>0</v>
      </c>
      <c r="F459" s="91">
        <v>1.19</v>
      </c>
      <c r="G459" s="91">
        <v>0</v>
      </c>
      <c r="H459" s="92">
        <v>2.6252941176470586</v>
      </c>
      <c r="I459" s="92">
        <v>0</v>
      </c>
      <c r="J459" s="92">
        <v>0</v>
      </c>
      <c r="K459" s="93">
        <v>0</v>
      </c>
      <c r="L459" s="92">
        <f t="shared" si="370"/>
        <v>0</v>
      </c>
      <c r="M459" s="92">
        <f t="shared" si="371"/>
        <v>0</v>
      </c>
      <c r="N459" s="92">
        <v>37</v>
      </c>
      <c r="O459" s="92">
        <v>0</v>
      </c>
      <c r="P459" s="92">
        <v>334.57</v>
      </c>
      <c r="Q459" s="92">
        <v>127</v>
      </c>
      <c r="R459" s="92">
        <v>138</v>
      </c>
      <c r="S459" s="92">
        <v>82</v>
      </c>
      <c r="T459" s="92">
        <v>0</v>
      </c>
      <c r="U459" s="92">
        <v>0</v>
      </c>
      <c r="V459" s="92">
        <v>9.4499999999999993</v>
      </c>
      <c r="W459" s="92">
        <v>0</v>
      </c>
      <c r="X459" s="92">
        <v>0</v>
      </c>
      <c r="Y459" s="92">
        <v>0</v>
      </c>
      <c r="Z459" s="92">
        <v>0</v>
      </c>
      <c r="AA459" s="92">
        <v>0</v>
      </c>
      <c r="AB459" s="92">
        <v>8.07</v>
      </c>
      <c r="AC459" s="92">
        <v>87</v>
      </c>
      <c r="AD459" s="92">
        <v>0</v>
      </c>
      <c r="AE459" s="93">
        <v>58</v>
      </c>
      <c r="AF459" s="92">
        <f t="shared" si="357"/>
        <v>0</v>
      </c>
      <c r="AG459" s="92">
        <f t="shared" si="372"/>
        <v>0</v>
      </c>
      <c r="AH459" s="92">
        <f t="shared" si="373"/>
        <v>58</v>
      </c>
      <c r="AI459" s="93">
        <v>0</v>
      </c>
      <c r="AJ459" s="92">
        <f t="shared" si="374"/>
        <v>0</v>
      </c>
      <c r="AK459" s="92">
        <f t="shared" si="375"/>
        <v>0</v>
      </c>
      <c r="AL459" s="92">
        <f t="shared" si="376"/>
        <v>0</v>
      </c>
      <c r="AM459" s="93">
        <v>1.42</v>
      </c>
      <c r="AN459" s="92">
        <f t="shared" si="358"/>
        <v>0</v>
      </c>
      <c r="AO459" s="92">
        <f t="shared" si="359"/>
        <v>0.78100000000000003</v>
      </c>
      <c r="AP459" s="92">
        <f t="shared" si="360"/>
        <v>0.63900000000000001</v>
      </c>
      <c r="AQ459" s="93">
        <v>0</v>
      </c>
      <c r="AR459" s="92">
        <f t="shared" si="361"/>
        <v>0</v>
      </c>
      <c r="AS459" s="92">
        <f t="shared" si="362"/>
        <v>0</v>
      </c>
      <c r="AT459" s="92">
        <f t="shared" si="363"/>
        <v>0</v>
      </c>
      <c r="AU459" s="92">
        <v>0</v>
      </c>
      <c r="AV459" s="92">
        <v>0</v>
      </c>
      <c r="AW459" s="92">
        <v>6.8823529411764701</v>
      </c>
      <c r="AX459" s="93">
        <v>0</v>
      </c>
      <c r="AY459" s="92">
        <f t="shared" si="364"/>
        <v>0</v>
      </c>
      <c r="AZ459" s="92">
        <f t="shared" si="365"/>
        <v>0</v>
      </c>
      <c r="BA459" s="92">
        <f t="shared" si="366"/>
        <v>0</v>
      </c>
      <c r="BB459" s="92">
        <v>0</v>
      </c>
      <c r="BC459" s="74">
        <f t="shared" si="389"/>
        <v>0</v>
      </c>
      <c r="BD459" s="74">
        <f t="shared" si="390"/>
        <v>0</v>
      </c>
      <c r="BE459" s="74">
        <f t="shared" si="391"/>
        <v>0</v>
      </c>
      <c r="BF459" s="93">
        <v>0.74</v>
      </c>
      <c r="BG459" s="92">
        <f t="shared" si="377"/>
        <v>0</v>
      </c>
      <c r="BH459" s="92">
        <f t="shared" si="378"/>
        <v>0.40700000000000003</v>
      </c>
      <c r="BI459" s="92">
        <f t="shared" si="379"/>
        <v>0.33300000000000002</v>
      </c>
      <c r="BJ459" s="93">
        <v>16.399973592944889</v>
      </c>
      <c r="BK459" s="92">
        <f t="shared" si="367"/>
        <v>0</v>
      </c>
      <c r="BL459" s="92">
        <f t="shared" si="368"/>
        <v>9.0199854761196896</v>
      </c>
      <c r="BM459" s="92">
        <f t="shared" si="369"/>
        <v>7.3799881168252002</v>
      </c>
      <c r="BN459" s="74">
        <f t="shared" si="380"/>
        <v>0</v>
      </c>
      <c r="BO459" s="74">
        <f t="shared" si="381"/>
        <v>716.18033841729618</v>
      </c>
      <c r="BP459" s="74">
        <f t="shared" si="382"/>
        <v>194.16728223447225</v>
      </c>
      <c r="BQ459" s="92">
        <f t="shared" si="383"/>
        <v>910.34762065176847</v>
      </c>
      <c r="BR459" s="94"/>
      <c r="BS459" s="92">
        <f t="shared" si="384"/>
        <v>910.34762065176847</v>
      </c>
      <c r="BT459" s="92">
        <f t="shared" si="385"/>
        <v>0</v>
      </c>
      <c r="BU459" s="92"/>
      <c r="BV459" s="95">
        <f t="shared" si="386"/>
        <v>0</v>
      </c>
      <c r="BW459" s="95">
        <f t="shared" si="387"/>
        <v>0.78671083679500675</v>
      </c>
      <c r="BX459" s="95">
        <f t="shared" si="388"/>
        <v>0.21328916320499317</v>
      </c>
      <c r="BY459" s="78"/>
      <c r="BZ459" s="78"/>
      <c r="CA459" s="78"/>
      <c r="CB459" s="78"/>
      <c r="CC459" s="78"/>
      <c r="CD459" s="78"/>
      <c r="CE459" s="78"/>
      <c r="CF459" s="78"/>
      <c r="CG459" s="78"/>
      <c r="CH459" s="78"/>
      <c r="CI459" s="78"/>
      <c r="CJ459" s="78"/>
      <c r="CK459" s="78"/>
      <c r="CL459" s="78"/>
    </row>
    <row r="460" spans="1:90" s="79" customFormat="1" x14ac:dyDescent="0.25">
      <c r="A460" s="87"/>
      <c r="B460" s="119">
        <v>457</v>
      </c>
      <c r="C460" s="88" t="s">
        <v>277</v>
      </c>
      <c r="D460" s="88" t="s">
        <v>470</v>
      </c>
      <c r="E460" s="73">
        <v>0</v>
      </c>
      <c r="F460" s="73">
        <v>0.04</v>
      </c>
      <c r="G460" s="73">
        <v>0</v>
      </c>
      <c r="H460" s="74">
        <v>0</v>
      </c>
      <c r="I460" s="74">
        <v>0</v>
      </c>
      <c r="J460" s="74">
        <v>0</v>
      </c>
      <c r="K460" s="75">
        <v>0</v>
      </c>
      <c r="L460" s="74">
        <f t="shared" si="370"/>
        <v>0</v>
      </c>
      <c r="M460" s="74">
        <f t="shared" si="371"/>
        <v>0</v>
      </c>
      <c r="N460" s="74">
        <v>0</v>
      </c>
      <c r="O460" s="74">
        <v>0</v>
      </c>
      <c r="P460" s="74">
        <v>0</v>
      </c>
      <c r="Q460" s="74">
        <v>0</v>
      </c>
      <c r="R460" s="74">
        <v>0</v>
      </c>
      <c r="S460" s="74">
        <v>7.46</v>
      </c>
      <c r="T460" s="74">
        <v>0</v>
      </c>
      <c r="U460" s="74">
        <v>0</v>
      </c>
      <c r="V460" s="74">
        <v>0</v>
      </c>
      <c r="W460" s="74">
        <v>0</v>
      </c>
      <c r="X460" s="74">
        <v>0</v>
      </c>
      <c r="Y460" s="74">
        <v>0</v>
      </c>
      <c r="Z460" s="74">
        <v>0</v>
      </c>
      <c r="AA460" s="74">
        <v>0</v>
      </c>
      <c r="AB460" s="74">
        <v>0</v>
      </c>
      <c r="AC460" s="74">
        <v>0</v>
      </c>
      <c r="AD460" s="74">
        <v>0</v>
      </c>
      <c r="AE460" s="75">
        <v>0</v>
      </c>
      <c r="AF460" s="74">
        <f t="shared" si="357"/>
        <v>0</v>
      </c>
      <c r="AG460" s="74">
        <f t="shared" si="372"/>
        <v>0</v>
      </c>
      <c r="AH460" s="74">
        <f t="shared" si="373"/>
        <v>0</v>
      </c>
      <c r="AI460" s="75">
        <v>0</v>
      </c>
      <c r="AJ460" s="74">
        <f t="shared" si="374"/>
        <v>0</v>
      </c>
      <c r="AK460" s="74">
        <f t="shared" si="375"/>
        <v>0</v>
      </c>
      <c r="AL460" s="74">
        <f t="shared" si="376"/>
        <v>0</v>
      </c>
      <c r="AM460" s="75">
        <v>0</v>
      </c>
      <c r="AN460" s="74">
        <f t="shared" si="358"/>
        <v>0</v>
      </c>
      <c r="AO460" s="74">
        <f t="shared" si="359"/>
        <v>0</v>
      </c>
      <c r="AP460" s="74">
        <f t="shared" si="360"/>
        <v>0</v>
      </c>
      <c r="AQ460" s="75">
        <v>0</v>
      </c>
      <c r="AR460" s="74">
        <f t="shared" si="361"/>
        <v>0</v>
      </c>
      <c r="AS460" s="74">
        <f t="shared" si="362"/>
        <v>0</v>
      </c>
      <c r="AT460" s="74">
        <f t="shared" si="363"/>
        <v>0</v>
      </c>
      <c r="AU460" s="74">
        <v>0</v>
      </c>
      <c r="AV460" s="74">
        <v>0</v>
      </c>
      <c r="AW460" s="74">
        <v>0</v>
      </c>
      <c r="AX460" s="75">
        <v>0</v>
      </c>
      <c r="AY460" s="74">
        <f t="shared" si="364"/>
        <v>0</v>
      </c>
      <c r="AZ460" s="74">
        <f t="shared" si="365"/>
        <v>0</v>
      </c>
      <c r="BA460" s="74">
        <f t="shared" si="366"/>
        <v>0</v>
      </c>
      <c r="BB460" s="74">
        <v>0</v>
      </c>
      <c r="BC460" s="74">
        <f t="shared" si="389"/>
        <v>0</v>
      </c>
      <c r="BD460" s="74">
        <f t="shared" si="390"/>
        <v>0</v>
      </c>
      <c r="BE460" s="74">
        <f t="shared" si="391"/>
        <v>0</v>
      </c>
      <c r="BF460" s="75">
        <v>0.12</v>
      </c>
      <c r="BG460" s="74">
        <f t="shared" si="377"/>
        <v>0</v>
      </c>
      <c r="BH460" s="74">
        <f t="shared" si="378"/>
        <v>6.6000000000000003E-2</v>
      </c>
      <c r="BI460" s="74">
        <f t="shared" si="379"/>
        <v>5.3999999999999999E-2</v>
      </c>
      <c r="BJ460" s="75">
        <v>0</v>
      </c>
      <c r="BK460" s="74">
        <f t="shared" si="367"/>
        <v>0</v>
      </c>
      <c r="BL460" s="74">
        <f t="shared" si="368"/>
        <v>0</v>
      </c>
      <c r="BM460" s="74">
        <f t="shared" si="369"/>
        <v>0</v>
      </c>
      <c r="BN460" s="74">
        <f t="shared" si="380"/>
        <v>0</v>
      </c>
      <c r="BO460" s="74">
        <f t="shared" si="381"/>
        <v>7.5259999999999998</v>
      </c>
      <c r="BP460" s="74">
        <f t="shared" si="382"/>
        <v>9.4E-2</v>
      </c>
      <c r="BQ460" s="74">
        <f t="shared" si="383"/>
        <v>7.62</v>
      </c>
      <c r="BR460" s="76"/>
      <c r="BS460" s="74">
        <f t="shared" si="384"/>
        <v>7.62</v>
      </c>
      <c r="BT460" s="74">
        <f t="shared" si="385"/>
        <v>0</v>
      </c>
      <c r="BU460" s="74"/>
      <c r="BV460" s="77">
        <f t="shared" si="386"/>
        <v>0</v>
      </c>
      <c r="BW460" s="77">
        <f t="shared" si="387"/>
        <v>0.98766404199475066</v>
      </c>
      <c r="BX460" s="77">
        <f t="shared" si="388"/>
        <v>1.2335958005249344E-2</v>
      </c>
      <c r="BY460" s="78"/>
      <c r="BZ460" s="78"/>
      <c r="CA460" s="78"/>
      <c r="CB460" s="78"/>
      <c r="CC460" s="78"/>
      <c r="CD460" s="78"/>
      <c r="CE460" s="78"/>
      <c r="CF460" s="78"/>
      <c r="CG460" s="78"/>
      <c r="CH460" s="78"/>
      <c r="CI460" s="78"/>
      <c r="CJ460" s="78"/>
      <c r="CK460" s="78"/>
      <c r="CL460" s="78"/>
    </row>
    <row r="461" spans="1:90" s="113" customFormat="1" x14ac:dyDescent="0.25">
      <c r="A461" s="98" t="s">
        <v>511</v>
      </c>
      <c r="B461" s="99">
        <v>458</v>
      </c>
      <c r="C461" s="100" t="s">
        <v>376</v>
      </c>
      <c r="D461" s="100" t="s">
        <v>689</v>
      </c>
      <c r="E461" s="101">
        <v>0</v>
      </c>
      <c r="F461" s="101">
        <v>3.2</v>
      </c>
      <c r="G461" s="101">
        <v>0</v>
      </c>
      <c r="H461" s="102">
        <v>4.4000000000000004</v>
      </c>
      <c r="I461" s="102">
        <v>0</v>
      </c>
      <c r="J461" s="102">
        <v>0</v>
      </c>
      <c r="K461" s="103">
        <v>0</v>
      </c>
      <c r="L461" s="102">
        <f t="shared" si="370"/>
        <v>0</v>
      </c>
      <c r="M461" s="102">
        <f t="shared" si="371"/>
        <v>0</v>
      </c>
      <c r="N461" s="102">
        <v>0</v>
      </c>
      <c r="O461" s="102">
        <v>0</v>
      </c>
      <c r="P461" s="102">
        <v>0</v>
      </c>
      <c r="Q461" s="102">
        <v>0</v>
      </c>
      <c r="R461" s="102">
        <v>0</v>
      </c>
      <c r="S461" s="102">
        <v>0</v>
      </c>
      <c r="T461" s="102">
        <v>0</v>
      </c>
      <c r="U461" s="102">
        <v>0</v>
      </c>
      <c r="V461" s="102">
        <v>0</v>
      </c>
      <c r="W461" s="102">
        <v>0</v>
      </c>
      <c r="X461" s="102">
        <v>0</v>
      </c>
      <c r="Y461" s="102">
        <v>0</v>
      </c>
      <c r="Z461" s="102">
        <v>0</v>
      </c>
      <c r="AA461" s="102">
        <v>0</v>
      </c>
      <c r="AB461" s="102">
        <v>763</v>
      </c>
      <c r="AC461" s="102">
        <v>83</v>
      </c>
      <c r="AD461" s="102">
        <v>0</v>
      </c>
      <c r="AE461" s="103">
        <v>144</v>
      </c>
      <c r="AF461" s="102">
        <f t="shared" si="357"/>
        <v>0</v>
      </c>
      <c r="AG461" s="137">
        <f>1*AE461</f>
        <v>144</v>
      </c>
      <c r="AH461" s="102">
        <f>0*AE461</f>
        <v>0</v>
      </c>
      <c r="AI461" s="103">
        <v>0</v>
      </c>
      <c r="AJ461" s="102">
        <f t="shared" si="374"/>
        <v>0</v>
      </c>
      <c r="AK461" s="102">
        <f t="shared" si="375"/>
        <v>0</v>
      </c>
      <c r="AL461" s="102">
        <f t="shared" si="376"/>
        <v>0</v>
      </c>
      <c r="AM461" s="103">
        <v>0</v>
      </c>
      <c r="AN461" s="102">
        <f t="shared" si="358"/>
        <v>0</v>
      </c>
      <c r="AO461" s="102">
        <f t="shared" si="359"/>
        <v>0</v>
      </c>
      <c r="AP461" s="102">
        <f t="shared" si="360"/>
        <v>0</v>
      </c>
      <c r="AQ461" s="103">
        <v>4</v>
      </c>
      <c r="AR461" s="102">
        <f t="shared" si="361"/>
        <v>2</v>
      </c>
      <c r="AS461" s="102">
        <f t="shared" si="362"/>
        <v>1</v>
      </c>
      <c r="AT461" s="102">
        <f t="shared" si="363"/>
        <v>1</v>
      </c>
      <c r="AU461" s="102">
        <v>0</v>
      </c>
      <c r="AV461" s="102">
        <v>0</v>
      </c>
      <c r="AW461" s="102">
        <v>0</v>
      </c>
      <c r="AX461" s="103">
        <v>0</v>
      </c>
      <c r="AY461" s="102">
        <f t="shared" si="364"/>
        <v>0</v>
      </c>
      <c r="AZ461" s="102">
        <f t="shared" si="365"/>
        <v>0</v>
      </c>
      <c r="BA461" s="102">
        <f t="shared" si="366"/>
        <v>0</v>
      </c>
      <c r="BB461" s="102">
        <v>0</v>
      </c>
      <c r="BC461" s="117">
        <f t="shared" si="389"/>
        <v>0</v>
      </c>
      <c r="BD461" s="117">
        <f t="shared" si="390"/>
        <v>0</v>
      </c>
      <c r="BE461" s="117">
        <f t="shared" si="391"/>
        <v>0</v>
      </c>
      <c r="BF461" s="103">
        <v>17.849999999999998</v>
      </c>
      <c r="BG461" s="102">
        <f t="shared" si="377"/>
        <v>0</v>
      </c>
      <c r="BH461" s="102">
        <f t="shared" si="378"/>
        <v>9.817499999999999</v>
      </c>
      <c r="BI461" s="102">
        <f t="shared" si="379"/>
        <v>8.0324999999999989</v>
      </c>
      <c r="BJ461" s="103">
        <v>0</v>
      </c>
      <c r="BK461" s="102">
        <f t="shared" si="367"/>
        <v>0</v>
      </c>
      <c r="BL461" s="102">
        <f t="shared" si="368"/>
        <v>0</v>
      </c>
      <c r="BM461" s="102">
        <f t="shared" si="369"/>
        <v>0</v>
      </c>
      <c r="BN461" s="117">
        <f t="shared" si="380"/>
        <v>2</v>
      </c>
      <c r="BO461" s="117">
        <f t="shared" si="381"/>
        <v>917.8175</v>
      </c>
      <c r="BP461" s="117">
        <f t="shared" si="382"/>
        <v>99.632499999999993</v>
      </c>
      <c r="BQ461" s="102">
        <f t="shared" si="383"/>
        <v>1019.45</v>
      </c>
      <c r="BR461" s="105"/>
      <c r="BS461" s="102">
        <f t="shared" si="384"/>
        <v>1019.45</v>
      </c>
      <c r="BT461" s="102">
        <f t="shared" si="385"/>
        <v>0</v>
      </c>
      <c r="BU461" s="102"/>
      <c r="BV461" s="106">
        <f t="shared" si="386"/>
        <v>1.9618421697974397E-3</v>
      </c>
      <c r="BW461" s="106">
        <f t="shared" si="387"/>
        <v>0.90030653783903081</v>
      </c>
      <c r="BX461" s="106">
        <f t="shared" si="388"/>
        <v>9.7731619991171706E-2</v>
      </c>
      <c r="BY461" s="78"/>
      <c r="BZ461" s="78"/>
      <c r="CA461" s="78"/>
      <c r="CB461" s="78"/>
      <c r="CC461" s="78"/>
      <c r="CD461" s="78"/>
      <c r="CE461" s="78"/>
      <c r="CF461" s="78"/>
      <c r="CG461" s="78"/>
      <c r="CH461" s="78"/>
      <c r="CI461" s="78"/>
      <c r="CJ461" s="78"/>
      <c r="CK461" s="78"/>
      <c r="CL461" s="78"/>
    </row>
    <row r="462" spans="1:90" x14ac:dyDescent="0.25">
      <c r="A462" s="108" t="s">
        <v>582</v>
      </c>
      <c r="B462" s="120">
        <v>459</v>
      </c>
      <c r="C462" s="81" t="s">
        <v>404</v>
      </c>
      <c r="D462" s="81" t="s">
        <v>269</v>
      </c>
      <c r="E462" s="82">
        <v>0</v>
      </c>
      <c r="F462" s="82">
        <v>0</v>
      </c>
      <c r="G462" s="82">
        <v>0</v>
      </c>
      <c r="H462" s="83">
        <v>0</v>
      </c>
      <c r="I462" s="83">
        <v>0</v>
      </c>
      <c r="J462" s="83">
        <v>0</v>
      </c>
      <c r="K462" s="84">
        <v>0</v>
      </c>
      <c r="L462" s="83">
        <f t="shared" si="370"/>
        <v>0</v>
      </c>
      <c r="M462" s="83">
        <f t="shared" si="371"/>
        <v>0</v>
      </c>
      <c r="N462" s="83">
        <v>0</v>
      </c>
      <c r="O462" s="83">
        <v>0</v>
      </c>
      <c r="P462" s="83">
        <v>0</v>
      </c>
      <c r="Q462" s="83">
        <v>0</v>
      </c>
      <c r="R462" s="83">
        <v>0</v>
      </c>
      <c r="S462" s="83">
        <v>0</v>
      </c>
      <c r="T462" s="83">
        <v>0</v>
      </c>
      <c r="U462" s="83">
        <v>0</v>
      </c>
      <c r="V462" s="83">
        <v>0</v>
      </c>
      <c r="W462" s="83">
        <v>0</v>
      </c>
      <c r="X462" s="83">
        <v>0</v>
      </c>
      <c r="Y462" s="83">
        <v>0</v>
      </c>
      <c r="Z462" s="83">
        <v>0</v>
      </c>
      <c r="AA462" s="83">
        <v>0</v>
      </c>
      <c r="AB462" s="83">
        <v>0</v>
      </c>
      <c r="AC462" s="83">
        <v>0</v>
      </c>
      <c r="AD462" s="83">
        <v>0</v>
      </c>
      <c r="AE462" s="84">
        <v>0</v>
      </c>
      <c r="AF462" s="83">
        <f t="shared" si="357"/>
        <v>0</v>
      </c>
      <c r="AG462" s="83">
        <f>0*AE462</f>
        <v>0</v>
      </c>
      <c r="AH462" s="83">
        <f>1*AE462</f>
        <v>0</v>
      </c>
      <c r="AI462" s="84">
        <v>0</v>
      </c>
      <c r="AJ462" s="83">
        <f t="shared" si="374"/>
        <v>0</v>
      </c>
      <c r="AK462" s="83">
        <f t="shared" si="375"/>
        <v>0</v>
      </c>
      <c r="AL462" s="83">
        <f t="shared" si="376"/>
        <v>0</v>
      </c>
      <c r="AM462" s="84">
        <v>0</v>
      </c>
      <c r="AN462" s="83">
        <f t="shared" si="358"/>
        <v>0</v>
      </c>
      <c r="AO462" s="83">
        <f t="shared" si="359"/>
        <v>0</v>
      </c>
      <c r="AP462" s="83">
        <f t="shared" si="360"/>
        <v>0</v>
      </c>
      <c r="AQ462" s="84">
        <v>0</v>
      </c>
      <c r="AR462" s="83">
        <f t="shared" si="361"/>
        <v>0</v>
      </c>
      <c r="AS462" s="83">
        <f t="shared" si="362"/>
        <v>0</v>
      </c>
      <c r="AT462" s="83">
        <f t="shared" si="363"/>
        <v>0</v>
      </c>
      <c r="AU462" s="83">
        <v>0</v>
      </c>
      <c r="AV462" s="83">
        <v>0</v>
      </c>
      <c r="AW462" s="83">
        <v>0</v>
      </c>
      <c r="AX462" s="84">
        <v>0</v>
      </c>
      <c r="AY462" s="83">
        <f t="shared" si="364"/>
        <v>0</v>
      </c>
      <c r="AZ462" s="83">
        <f t="shared" si="365"/>
        <v>0</v>
      </c>
      <c r="BA462" s="83">
        <f t="shared" si="366"/>
        <v>0</v>
      </c>
      <c r="BB462" s="83">
        <v>0</v>
      </c>
      <c r="BC462" s="83">
        <f t="shared" si="389"/>
        <v>0</v>
      </c>
      <c r="BD462" s="83">
        <f t="shared" si="390"/>
        <v>0</v>
      </c>
      <c r="BE462" s="83">
        <f t="shared" si="391"/>
        <v>0</v>
      </c>
      <c r="BF462" s="84">
        <v>0</v>
      </c>
      <c r="BG462" s="83">
        <f t="shared" si="377"/>
        <v>0</v>
      </c>
      <c r="BH462" s="83">
        <f t="shared" si="378"/>
        <v>0</v>
      </c>
      <c r="BI462" s="83">
        <f t="shared" si="379"/>
        <v>0</v>
      </c>
      <c r="BJ462" s="84">
        <v>0</v>
      </c>
      <c r="BK462" s="83">
        <f t="shared" si="367"/>
        <v>0</v>
      </c>
      <c r="BL462" s="83">
        <f t="shared" si="368"/>
        <v>0</v>
      </c>
      <c r="BM462" s="83">
        <f t="shared" si="369"/>
        <v>0</v>
      </c>
      <c r="BN462" s="83">
        <f t="shared" si="380"/>
        <v>0</v>
      </c>
      <c r="BO462" s="83">
        <f t="shared" si="381"/>
        <v>0</v>
      </c>
      <c r="BP462" s="83">
        <f t="shared" si="382"/>
        <v>0</v>
      </c>
      <c r="BQ462" s="83">
        <f t="shared" si="383"/>
        <v>0</v>
      </c>
      <c r="BR462" s="85"/>
      <c r="BS462" s="83">
        <f t="shared" si="384"/>
        <v>0</v>
      </c>
      <c r="BT462" s="83">
        <f t="shared" si="385"/>
        <v>0</v>
      </c>
      <c r="BU462" s="83"/>
      <c r="BV462" s="86">
        <f t="shared" si="386"/>
        <v>0</v>
      </c>
      <c r="BW462" s="86">
        <f t="shared" si="387"/>
        <v>0</v>
      </c>
      <c r="BX462" s="86">
        <f t="shared" si="388"/>
        <v>0</v>
      </c>
      <c r="BY462" s="78"/>
      <c r="BZ462" s="78"/>
      <c r="CA462" s="78"/>
      <c r="CB462" s="78"/>
      <c r="CC462" s="78"/>
      <c r="CD462" s="78"/>
      <c r="CE462" s="78"/>
      <c r="CF462" s="78"/>
      <c r="CG462" s="78"/>
      <c r="CH462" s="78"/>
      <c r="CI462" s="78"/>
      <c r="CJ462" s="78"/>
      <c r="CK462" s="78"/>
      <c r="CL462" s="78"/>
    </row>
    <row r="463" spans="1:90" x14ac:dyDescent="0.25">
      <c r="A463" s="72"/>
      <c r="B463" s="119">
        <v>460</v>
      </c>
      <c r="C463" s="88" t="s">
        <v>589</v>
      </c>
      <c r="D463" s="88" t="s">
        <v>348</v>
      </c>
      <c r="E463" s="73">
        <v>0</v>
      </c>
      <c r="F463" s="73">
        <v>3.3</v>
      </c>
      <c r="G463" s="73">
        <v>0</v>
      </c>
      <c r="H463" s="74">
        <v>0</v>
      </c>
      <c r="I463" s="74">
        <v>0</v>
      </c>
      <c r="J463" s="74">
        <v>0</v>
      </c>
      <c r="K463" s="75">
        <v>0</v>
      </c>
      <c r="L463" s="74">
        <f t="shared" si="370"/>
        <v>0</v>
      </c>
      <c r="M463" s="74">
        <f t="shared" si="371"/>
        <v>0</v>
      </c>
      <c r="N463" s="74">
        <v>0</v>
      </c>
      <c r="O463" s="74">
        <v>0</v>
      </c>
      <c r="P463" s="74">
        <v>0</v>
      </c>
      <c r="Q463" s="74">
        <v>0</v>
      </c>
      <c r="R463" s="74">
        <v>0</v>
      </c>
      <c r="S463" s="74">
        <v>0</v>
      </c>
      <c r="T463" s="74">
        <v>0</v>
      </c>
      <c r="U463" s="74">
        <v>0</v>
      </c>
      <c r="V463" s="74">
        <v>8.1999999999999993</v>
      </c>
      <c r="W463" s="74">
        <v>46</v>
      </c>
      <c r="X463" s="74">
        <v>0</v>
      </c>
      <c r="Y463" s="74">
        <v>0</v>
      </c>
      <c r="Z463" s="74">
        <v>0</v>
      </c>
      <c r="AA463" s="74">
        <v>0</v>
      </c>
      <c r="AB463" s="74">
        <v>0</v>
      </c>
      <c r="AC463" s="74">
        <v>0</v>
      </c>
      <c r="AD463" s="74">
        <v>0</v>
      </c>
      <c r="AE463" s="75">
        <v>0</v>
      </c>
      <c r="AF463" s="74">
        <f t="shared" si="357"/>
        <v>0</v>
      </c>
      <c r="AG463" s="74">
        <f>0*AE463</f>
        <v>0</v>
      </c>
      <c r="AH463" s="74">
        <f>1*AE463</f>
        <v>0</v>
      </c>
      <c r="AI463" s="75">
        <v>22</v>
      </c>
      <c r="AJ463" s="74">
        <f t="shared" si="374"/>
        <v>0</v>
      </c>
      <c r="AK463" s="74">
        <f t="shared" si="375"/>
        <v>12.100000000000001</v>
      </c>
      <c r="AL463" s="74">
        <f t="shared" si="376"/>
        <v>9.9</v>
      </c>
      <c r="AM463" s="75">
        <v>0</v>
      </c>
      <c r="AN463" s="74">
        <f t="shared" si="358"/>
        <v>0</v>
      </c>
      <c r="AO463" s="74">
        <f t="shared" si="359"/>
        <v>0</v>
      </c>
      <c r="AP463" s="74">
        <f t="shared" si="360"/>
        <v>0</v>
      </c>
      <c r="AQ463" s="75">
        <v>0</v>
      </c>
      <c r="AR463" s="74">
        <f t="shared" si="361"/>
        <v>0</v>
      </c>
      <c r="AS463" s="74">
        <f t="shared" si="362"/>
        <v>0</v>
      </c>
      <c r="AT463" s="74">
        <f t="shared" si="363"/>
        <v>0</v>
      </c>
      <c r="AU463" s="74">
        <v>0</v>
      </c>
      <c r="AV463" s="74">
        <v>0</v>
      </c>
      <c r="AW463" s="74">
        <v>0</v>
      </c>
      <c r="AX463" s="75">
        <v>0</v>
      </c>
      <c r="AY463" s="74">
        <f t="shared" si="364"/>
        <v>0</v>
      </c>
      <c r="AZ463" s="74">
        <f t="shared" si="365"/>
        <v>0</v>
      </c>
      <c r="BA463" s="74">
        <f t="shared" si="366"/>
        <v>0</v>
      </c>
      <c r="BB463" s="74">
        <v>0</v>
      </c>
      <c r="BC463" s="74">
        <f t="shared" si="389"/>
        <v>0</v>
      </c>
      <c r="BD463" s="74">
        <f t="shared" si="390"/>
        <v>0</v>
      </c>
      <c r="BE463" s="74">
        <f t="shared" si="391"/>
        <v>0</v>
      </c>
      <c r="BF463" s="75">
        <v>1.8</v>
      </c>
      <c r="BG463" s="74">
        <f t="shared" si="377"/>
        <v>0</v>
      </c>
      <c r="BH463" s="74">
        <f t="shared" si="378"/>
        <v>0.9900000000000001</v>
      </c>
      <c r="BI463" s="74">
        <f t="shared" si="379"/>
        <v>0.81</v>
      </c>
      <c r="BJ463" s="75">
        <v>0</v>
      </c>
      <c r="BK463" s="74">
        <f t="shared" si="367"/>
        <v>0</v>
      </c>
      <c r="BL463" s="74">
        <f t="shared" si="368"/>
        <v>0</v>
      </c>
      <c r="BM463" s="74">
        <f t="shared" si="369"/>
        <v>0</v>
      </c>
      <c r="BN463" s="74">
        <f t="shared" si="380"/>
        <v>0</v>
      </c>
      <c r="BO463" s="74">
        <f t="shared" si="381"/>
        <v>67.290000000000006</v>
      </c>
      <c r="BP463" s="74">
        <f t="shared" si="382"/>
        <v>14.01</v>
      </c>
      <c r="BQ463" s="74">
        <f t="shared" si="383"/>
        <v>81.300000000000011</v>
      </c>
      <c r="BS463" s="74">
        <f t="shared" si="384"/>
        <v>81.3</v>
      </c>
      <c r="BT463" s="74">
        <f t="shared" si="385"/>
        <v>0</v>
      </c>
      <c r="BU463" s="74"/>
      <c r="BV463" s="77">
        <f t="shared" si="386"/>
        <v>0</v>
      </c>
      <c r="BW463" s="77">
        <f t="shared" si="387"/>
        <v>0.82767527675276753</v>
      </c>
      <c r="BX463" s="77">
        <f t="shared" si="388"/>
        <v>0.17232472324723244</v>
      </c>
      <c r="BY463" s="78"/>
      <c r="BZ463" s="78"/>
      <c r="CA463" s="78"/>
      <c r="CB463" s="78"/>
      <c r="CC463" s="78"/>
      <c r="CD463" s="78"/>
      <c r="CE463" s="78"/>
      <c r="CF463" s="78"/>
      <c r="CG463" s="78"/>
      <c r="CH463" s="78"/>
      <c r="CI463" s="78"/>
      <c r="CJ463" s="78"/>
      <c r="CK463" s="78"/>
      <c r="CL463" s="78"/>
    </row>
    <row r="464" spans="1:90" x14ac:dyDescent="0.25">
      <c r="A464" s="108" t="s">
        <v>582</v>
      </c>
      <c r="B464" s="120">
        <v>461</v>
      </c>
      <c r="C464" s="81" t="s">
        <v>585</v>
      </c>
      <c r="D464" s="81" t="s">
        <v>270</v>
      </c>
      <c r="E464" s="82">
        <v>0</v>
      </c>
      <c r="F464" s="82">
        <v>0</v>
      </c>
      <c r="G464" s="82">
        <v>0</v>
      </c>
      <c r="H464" s="83">
        <v>0</v>
      </c>
      <c r="I464" s="83">
        <v>0</v>
      </c>
      <c r="J464" s="83">
        <v>0</v>
      </c>
      <c r="K464" s="84">
        <v>0</v>
      </c>
      <c r="L464" s="83">
        <f t="shared" si="370"/>
        <v>0</v>
      </c>
      <c r="M464" s="83">
        <f t="shared" si="371"/>
        <v>0</v>
      </c>
      <c r="N464" s="83">
        <v>0</v>
      </c>
      <c r="O464" s="83">
        <v>0</v>
      </c>
      <c r="P464" s="83">
        <v>0</v>
      </c>
      <c r="Q464" s="83">
        <v>0</v>
      </c>
      <c r="R464" s="83">
        <v>0</v>
      </c>
      <c r="S464" s="83">
        <v>0</v>
      </c>
      <c r="T464" s="83">
        <v>0</v>
      </c>
      <c r="U464" s="83">
        <v>0</v>
      </c>
      <c r="V464" s="83">
        <v>0</v>
      </c>
      <c r="W464" s="83">
        <v>0</v>
      </c>
      <c r="X464" s="83">
        <v>0</v>
      </c>
      <c r="Y464" s="83">
        <v>0</v>
      </c>
      <c r="Z464" s="83">
        <v>0</v>
      </c>
      <c r="AA464" s="83">
        <v>0</v>
      </c>
      <c r="AB464" s="83">
        <v>0</v>
      </c>
      <c r="AC464" s="83">
        <v>0</v>
      </c>
      <c r="AD464" s="83">
        <v>0</v>
      </c>
      <c r="AE464" s="84">
        <v>0</v>
      </c>
      <c r="AF464" s="83">
        <f t="shared" si="357"/>
        <v>0</v>
      </c>
      <c r="AG464" s="83">
        <f>0*AE464</f>
        <v>0</v>
      </c>
      <c r="AH464" s="83">
        <f>1*AE464</f>
        <v>0</v>
      </c>
      <c r="AI464" s="84">
        <v>0</v>
      </c>
      <c r="AJ464" s="83">
        <f t="shared" si="374"/>
        <v>0</v>
      </c>
      <c r="AK464" s="83">
        <f t="shared" si="375"/>
        <v>0</v>
      </c>
      <c r="AL464" s="83">
        <f t="shared" si="376"/>
        <v>0</v>
      </c>
      <c r="AM464" s="84">
        <v>0</v>
      </c>
      <c r="AN464" s="83">
        <f t="shared" si="358"/>
        <v>0</v>
      </c>
      <c r="AO464" s="83">
        <f t="shared" si="359"/>
        <v>0</v>
      </c>
      <c r="AP464" s="83">
        <f t="shared" si="360"/>
        <v>0</v>
      </c>
      <c r="AQ464" s="84">
        <v>0</v>
      </c>
      <c r="AR464" s="83">
        <f t="shared" si="361"/>
        <v>0</v>
      </c>
      <c r="AS464" s="83">
        <f t="shared" si="362"/>
        <v>0</v>
      </c>
      <c r="AT464" s="83">
        <f t="shared" si="363"/>
        <v>0</v>
      </c>
      <c r="AU464" s="83">
        <v>0</v>
      </c>
      <c r="AV464" s="83">
        <v>0</v>
      </c>
      <c r="AW464" s="83">
        <v>0</v>
      </c>
      <c r="AX464" s="84">
        <v>0</v>
      </c>
      <c r="AY464" s="83">
        <f t="shared" si="364"/>
        <v>0</v>
      </c>
      <c r="AZ464" s="83">
        <f t="shared" si="365"/>
        <v>0</v>
      </c>
      <c r="BA464" s="83">
        <f t="shared" si="366"/>
        <v>0</v>
      </c>
      <c r="BB464" s="83">
        <v>0</v>
      </c>
      <c r="BC464" s="83">
        <f t="shared" si="389"/>
        <v>0</v>
      </c>
      <c r="BD464" s="83">
        <f t="shared" si="390"/>
        <v>0</v>
      </c>
      <c r="BE464" s="83">
        <f t="shared" si="391"/>
        <v>0</v>
      </c>
      <c r="BF464" s="84">
        <v>0</v>
      </c>
      <c r="BG464" s="83">
        <f t="shared" si="377"/>
        <v>0</v>
      </c>
      <c r="BH464" s="83">
        <f t="shared" si="378"/>
        <v>0</v>
      </c>
      <c r="BI464" s="83">
        <f t="shared" si="379"/>
        <v>0</v>
      </c>
      <c r="BJ464" s="84">
        <v>0</v>
      </c>
      <c r="BK464" s="83">
        <f t="shared" si="367"/>
        <v>0</v>
      </c>
      <c r="BL464" s="83">
        <f t="shared" si="368"/>
        <v>0</v>
      </c>
      <c r="BM464" s="83">
        <f t="shared" si="369"/>
        <v>0</v>
      </c>
      <c r="BN464" s="83">
        <f t="shared" si="380"/>
        <v>0</v>
      </c>
      <c r="BO464" s="83">
        <f t="shared" si="381"/>
        <v>0</v>
      </c>
      <c r="BP464" s="83">
        <f t="shared" si="382"/>
        <v>0</v>
      </c>
      <c r="BQ464" s="83">
        <f t="shared" si="383"/>
        <v>0</v>
      </c>
      <c r="BR464" s="85"/>
      <c r="BS464" s="83">
        <f t="shared" si="384"/>
        <v>0</v>
      </c>
      <c r="BT464" s="83">
        <f t="shared" si="385"/>
        <v>0</v>
      </c>
      <c r="BU464" s="83"/>
      <c r="BV464" s="86">
        <f t="shared" si="386"/>
        <v>0</v>
      </c>
      <c r="BW464" s="86">
        <f t="shared" si="387"/>
        <v>0</v>
      </c>
      <c r="BX464" s="86">
        <f t="shared" si="388"/>
        <v>0</v>
      </c>
      <c r="BY464" s="78"/>
      <c r="BZ464" s="78"/>
      <c r="CA464" s="78"/>
      <c r="CB464" s="78"/>
      <c r="CC464" s="78"/>
      <c r="CD464" s="78"/>
      <c r="CE464" s="78"/>
      <c r="CF464" s="78"/>
      <c r="CG464" s="78"/>
      <c r="CH464" s="78"/>
      <c r="CI464" s="78"/>
      <c r="CJ464" s="78"/>
      <c r="CK464" s="78"/>
      <c r="CL464" s="78"/>
    </row>
    <row r="465" spans="1:90" x14ac:dyDescent="0.25">
      <c r="A465" s="87"/>
      <c r="B465" s="160">
        <v>462</v>
      </c>
      <c r="C465" s="88" t="s">
        <v>585</v>
      </c>
      <c r="D465" s="88" t="s">
        <v>271</v>
      </c>
      <c r="E465" s="73">
        <v>0</v>
      </c>
      <c r="F465" s="73">
        <v>2.77</v>
      </c>
      <c r="G465" s="73">
        <v>0</v>
      </c>
      <c r="H465" s="74">
        <v>0</v>
      </c>
      <c r="I465" s="74">
        <v>0</v>
      </c>
      <c r="J465" s="74">
        <v>0</v>
      </c>
      <c r="K465" s="75">
        <v>0</v>
      </c>
      <c r="L465" s="74">
        <f t="shared" si="370"/>
        <v>0</v>
      </c>
      <c r="M465" s="74">
        <f t="shared" si="371"/>
        <v>0</v>
      </c>
      <c r="N465" s="74">
        <v>0</v>
      </c>
      <c r="O465" s="74">
        <v>0</v>
      </c>
      <c r="P465" s="74">
        <v>0</v>
      </c>
      <c r="Q465" s="74">
        <v>1.46</v>
      </c>
      <c r="R465" s="74">
        <v>0</v>
      </c>
      <c r="S465" s="74">
        <v>0</v>
      </c>
      <c r="T465" s="74">
        <v>0</v>
      </c>
      <c r="U465" s="74">
        <v>0</v>
      </c>
      <c r="V465" s="74">
        <v>0</v>
      </c>
      <c r="W465" s="74">
        <v>7.99</v>
      </c>
      <c r="X465" s="74">
        <v>0</v>
      </c>
      <c r="Y465" s="74">
        <v>0</v>
      </c>
      <c r="Z465" s="74">
        <v>0</v>
      </c>
      <c r="AA465" s="74">
        <v>0</v>
      </c>
      <c r="AB465" s="74">
        <v>0</v>
      </c>
      <c r="AC465" s="74">
        <v>24</v>
      </c>
      <c r="AD465" s="74">
        <v>0</v>
      </c>
      <c r="AE465" s="75">
        <v>0</v>
      </c>
      <c r="AF465" s="74">
        <f t="shared" si="357"/>
        <v>0</v>
      </c>
      <c r="AG465" s="74">
        <f>0*AE465</f>
        <v>0</v>
      </c>
      <c r="AH465" s="74">
        <f>1*AE465</f>
        <v>0</v>
      </c>
      <c r="AI465" s="75">
        <v>0</v>
      </c>
      <c r="AJ465" s="74">
        <f t="shared" si="374"/>
        <v>0</v>
      </c>
      <c r="AK465" s="74">
        <f t="shared" si="375"/>
        <v>0</v>
      </c>
      <c r="AL465" s="74">
        <f t="shared" si="376"/>
        <v>0</v>
      </c>
      <c r="AM465" s="75">
        <v>0</v>
      </c>
      <c r="AN465" s="74">
        <f t="shared" si="358"/>
        <v>0</v>
      </c>
      <c r="AO465" s="74">
        <f t="shared" si="359"/>
        <v>0</v>
      </c>
      <c r="AP465" s="74">
        <f t="shared" si="360"/>
        <v>0</v>
      </c>
      <c r="AQ465" s="75">
        <v>0</v>
      </c>
      <c r="AR465" s="74">
        <f t="shared" si="361"/>
        <v>0</v>
      </c>
      <c r="AS465" s="74">
        <f t="shared" si="362"/>
        <v>0</v>
      </c>
      <c r="AT465" s="74">
        <f t="shared" si="363"/>
        <v>0</v>
      </c>
      <c r="AU465" s="74">
        <v>0</v>
      </c>
      <c r="AV465" s="74">
        <v>0</v>
      </c>
      <c r="AW465" s="74">
        <v>0</v>
      </c>
      <c r="AX465" s="75">
        <v>0</v>
      </c>
      <c r="AY465" s="74">
        <f t="shared" si="364"/>
        <v>0</v>
      </c>
      <c r="AZ465" s="74">
        <f t="shared" si="365"/>
        <v>0</v>
      </c>
      <c r="BA465" s="74">
        <f t="shared" si="366"/>
        <v>0</v>
      </c>
      <c r="BB465" s="74">
        <v>0</v>
      </c>
      <c r="BC465" s="74">
        <f t="shared" si="389"/>
        <v>0</v>
      </c>
      <c r="BD465" s="74">
        <f t="shared" si="390"/>
        <v>0</v>
      </c>
      <c r="BE465" s="74">
        <f t="shared" si="391"/>
        <v>0</v>
      </c>
      <c r="BF465" s="75">
        <v>0.65</v>
      </c>
      <c r="BG465" s="74">
        <f t="shared" si="377"/>
        <v>0</v>
      </c>
      <c r="BH465" s="74">
        <f t="shared" si="378"/>
        <v>0.35750000000000004</v>
      </c>
      <c r="BI465" s="74">
        <f t="shared" si="379"/>
        <v>0.29250000000000004</v>
      </c>
      <c r="BJ465" s="75">
        <v>0</v>
      </c>
      <c r="BK465" s="74">
        <f t="shared" si="367"/>
        <v>0</v>
      </c>
      <c r="BL465" s="74">
        <f t="shared" si="368"/>
        <v>0</v>
      </c>
      <c r="BM465" s="74">
        <f t="shared" si="369"/>
        <v>0</v>
      </c>
      <c r="BN465" s="74">
        <f t="shared" si="380"/>
        <v>0</v>
      </c>
      <c r="BO465" s="74">
        <f t="shared" si="381"/>
        <v>9.8074999999999992</v>
      </c>
      <c r="BP465" s="74">
        <f t="shared" si="382"/>
        <v>27.0625</v>
      </c>
      <c r="BQ465" s="74">
        <f t="shared" si="383"/>
        <v>36.869999999999997</v>
      </c>
      <c r="BS465" s="74">
        <f t="shared" si="384"/>
        <v>36.870000000000005</v>
      </c>
      <c r="BT465" s="74">
        <f t="shared" si="385"/>
        <v>0</v>
      </c>
      <c r="BU465" s="74"/>
      <c r="BV465" s="77">
        <f t="shared" si="386"/>
        <v>0</v>
      </c>
      <c r="BW465" s="77">
        <f t="shared" si="387"/>
        <v>0.26600216978573366</v>
      </c>
      <c r="BX465" s="77">
        <f t="shared" si="388"/>
        <v>0.73399783021426634</v>
      </c>
      <c r="BY465" s="78"/>
      <c r="BZ465" s="78"/>
      <c r="CA465" s="78"/>
      <c r="CB465" s="78"/>
      <c r="CC465" s="78"/>
      <c r="CD465" s="78"/>
      <c r="CE465" s="78"/>
      <c r="CF465" s="78"/>
      <c r="CG465" s="78"/>
      <c r="CH465" s="78"/>
      <c r="CI465" s="78"/>
      <c r="CJ465" s="78"/>
      <c r="CK465" s="78"/>
      <c r="CL465" s="78"/>
    </row>
    <row r="466" spans="1:90" x14ac:dyDescent="0.25">
      <c r="BY466" s="78"/>
      <c r="BZ466" s="78"/>
      <c r="CA466" s="78"/>
      <c r="CB466" s="78"/>
      <c r="CC466" s="78"/>
      <c r="CD466" s="78"/>
      <c r="CE466" s="78"/>
      <c r="CF466" s="78"/>
      <c r="CG466" s="78"/>
      <c r="CH466" s="78"/>
      <c r="CI466" s="78"/>
      <c r="CJ466" s="78"/>
      <c r="CK466" s="78"/>
      <c r="CL466" s="78"/>
    </row>
    <row r="467" spans="1:90" x14ac:dyDescent="0.25">
      <c r="A467" s="181"/>
      <c r="C467" s="161"/>
      <c r="D467" s="161"/>
      <c r="E467" s="161"/>
      <c r="F467" s="78"/>
      <c r="G467" s="78"/>
      <c r="H467" s="78"/>
      <c r="I467" s="78"/>
      <c r="J467" s="78"/>
      <c r="K467" s="143"/>
      <c r="L467" s="78"/>
      <c r="M467" s="78"/>
      <c r="N467" s="78"/>
      <c r="O467" s="78"/>
      <c r="P467" s="78"/>
      <c r="Q467" s="78"/>
      <c r="R467" s="78"/>
      <c r="S467" s="78"/>
      <c r="T467" s="78"/>
      <c r="U467" s="78"/>
      <c r="V467" s="78"/>
      <c r="W467" s="78"/>
      <c r="X467" s="78"/>
      <c r="Y467" s="78"/>
      <c r="Z467" s="78"/>
      <c r="AA467" s="78"/>
      <c r="AB467" s="78"/>
      <c r="AC467" s="78"/>
      <c r="AD467" s="78"/>
      <c r="AE467" s="143"/>
      <c r="AF467" s="78"/>
      <c r="AG467" s="78"/>
      <c r="AH467" s="78"/>
      <c r="AI467" s="143"/>
      <c r="AJ467" s="78"/>
      <c r="AK467" s="78"/>
      <c r="AL467" s="78"/>
      <c r="AM467" s="143"/>
      <c r="AN467" s="78"/>
      <c r="AO467" s="78"/>
      <c r="AP467" s="78"/>
      <c r="AQ467" s="143"/>
      <c r="AR467" s="78"/>
      <c r="AS467" s="78"/>
      <c r="AT467" s="78"/>
      <c r="AU467" s="78"/>
      <c r="AV467" s="78"/>
      <c r="AW467" s="78"/>
      <c r="AX467" s="143"/>
      <c r="AY467" s="78"/>
      <c r="AZ467" s="78"/>
      <c r="BA467" s="78"/>
      <c r="BB467" s="78"/>
      <c r="BC467" s="78"/>
      <c r="BD467" s="78"/>
      <c r="BE467" s="78"/>
      <c r="BF467" s="143"/>
      <c r="BG467" s="78"/>
      <c r="BH467" s="78"/>
      <c r="BI467" s="78"/>
      <c r="BJ467" s="143"/>
      <c r="BK467" s="78"/>
      <c r="BL467" s="78"/>
      <c r="BM467" s="78"/>
      <c r="BN467" s="78"/>
      <c r="BO467" s="78"/>
      <c r="BP467" s="78"/>
      <c r="BQ467" s="78"/>
      <c r="BR467" s="78"/>
      <c r="BS467" s="78"/>
      <c r="BT467" s="78"/>
      <c r="BU467" s="78"/>
      <c r="BV467" s="78"/>
      <c r="BW467" s="78"/>
      <c r="BX467" s="78"/>
      <c r="BY467" s="78"/>
      <c r="BZ467" s="78"/>
      <c r="CA467" s="78"/>
      <c r="CB467" s="78"/>
      <c r="CC467" s="78"/>
      <c r="CD467" s="78"/>
      <c r="CE467" s="78"/>
      <c r="CF467" s="78"/>
      <c r="CG467" s="78"/>
      <c r="CH467" s="78"/>
      <c r="CI467" s="78"/>
      <c r="CJ467" s="78"/>
      <c r="CK467" s="78"/>
      <c r="CL467" s="78"/>
    </row>
    <row r="468" spans="1:90" x14ac:dyDescent="0.25">
      <c r="A468" s="146"/>
      <c r="E468" s="78"/>
      <c r="F468" s="78"/>
      <c r="G468" s="78"/>
      <c r="H468" s="78"/>
      <c r="I468" s="78"/>
      <c r="J468" s="78"/>
      <c r="K468" s="143"/>
      <c r="L468" s="78"/>
      <c r="M468" s="78"/>
      <c r="N468" s="78"/>
      <c r="O468" s="78"/>
      <c r="P468" s="78"/>
      <c r="Q468" s="78"/>
      <c r="R468" s="78"/>
      <c r="S468" s="78"/>
      <c r="T468" s="78"/>
      <c r="U468" s="78"/>
      <c r="V468" s="78"/>
      <c r="W468" s="78"/>
      <c r="X468" s="78"/>
      <c r="Y468" s="78"/>
      <c r="Z468" s="78"/>
      <c r="AA468" s="78"/>
      <c r="AB468" s="78"/>
      <c r="AC468" s="78"/>
      <c r="AD468" s="78"/>
      <c r="AE468" s="143"/>
      <c r="AF468" s="78"/>
      <c r="AG468" s="78"/>
      <c r="AH468" s="78"/>
      <c r="AI468" s="143"/>
      <c r="AJ468" s="78"/>
      <c r="AK468" s="78"/>
      <c r="AL468" s="78"/>
      <c r="AM468" s="143"/>
      <c r="AN468" s="78"/>
      <c r="AO468" s="78"/>
      <c r="AP468" s="78"/>
      <c r="AQ468" s="143"/>
      <c r="AR468" s="78"/>
      <c r="AS468" s="78"/>
      <c r="AT468" s="78"/>
      <c r="AU468" s="78"/>
      <c r="AV468" s="78"/>
      <c r="AW468" s="78"/>
      <c r="AX468" s="143"/>
      <c r="AY468" s="78"/>
      <c r="AZ468" s="78"/>
      <c r="BA468" s="78"/>
      <c r="BB468" s="78"/>
      <c r="BC468" s="78"/>
      <c r="BD468" s="78"/>
      <c r="BE468" s="78"/>
      <c r="BF468" s="143"/>
      <c r="BG468" s="78"/>
      <c r="BH468" s="78"/>
      <c r="BI468" s="78"/>
      <c r="BJ468" s="143"/>
      <c r="BK468" s="78"/>
      <c r="BL468" s="78"/>
      <c r="BM468" s="78"/>
      <c r="BN468" s="78"/>
      <c r="BO468" s="78"/>
      <c r="BP468" s="78"/>
      <c r="BQ468" s="78"/>
      <c r="BR468" s="78"/>
      <c r="BS468" s="78"/>
      <c r="BT468" s="78"/>
      <c r="BU468" s="78"/>
      <c r="BV468" s="78"/>
      <c r="BW468" s="78"/>
      <c r="BX468" s="78"/>
      <c r="BY468" s="78"/>
      <c r="BZ468" s="78"/>
      <c r="CA468" s="78"/>
      <c r="CB468" s="78"/>
      <c r="CC468" s="78"/>
      <c r="CD468" s="78"/>
      <c r="CE468" s="78"/>
      <c r="CF468" s="78"/>
      <c r="CG468" s="78"/>
      <c r="CH468" s="78"/>
      <c r="CI468" s="78"/>
      <c r="CJ468" s="78"/>
      <c r="CK468" s="78"/>
      <c r="CL468" s="78"/>
    </row>
    <row r="469" spans="1:90" x14ac:dyDescent="0.25">
      <c r="A469" s="146"/>
      <c r="C469" s="147"/>
      <c r="D469" s="147"/>
      <c r="E469" s="78"/>
      <c r="F469" s="78"/>
      <c r="G469" s="78"/>
      <c r="H469" s="78"/>
      <c r="I469" s="78"/>
      <c r="J469" s="78"/>
      <c r="K469" s="143"/>
      <c r="L469" s="78"/>
      <c r="M469" s="78"/>
      <c r="N469" s="78"/>
      <c r="O469" s="78"/>
      <c r="P469" s="78"/>
      <c r="Q469" s="78"/>
      <c r="R469" s="78"/>
      <c r="S469" s="78"/>
      <c r="T469" s="78"/>
      <c r="U469" s="78"/>
      <c r="V469" s="78"/>
      <c r="W469" s="78"/>
      <c r="X469" s="78"/>
      <c r="Y469" s="78"/>
      <c r="Z469" s="78"/>
      <c r="AA469" s="78"/>
      <c r="AB469" s="78"/>
      <c r="AC469" s="78"/>
      <c r="AD469" s="78"/>
      <c r="AE469" s="143"/>
      <c r="AF469" s="78"/>
      <c r="AG469" s="78"/>
      <c r="AH469" s="78"/>
      <c r="AI469" s="143"/>
      <c r="AJ469" s="78"/>
      <c r="AK469" s="78"/>
      <c r="AL469" s="78"/>
      <c r="AM469" s="143"/>
      <c r="AN469" s="78"/>
      <c r="AO469" s="78"/>
      <c r="AP469" s="78"/>
      <c r="AQ469" s="143"/>
      <c r="AR469" s="78"/>
      <c r="AS469" s="78"/>
      <c r="AT469" s="78"/>
      <c r="AU469" s="78"/>
      <c r="AV469" s="78"/>
      <c r="AW469" s="78"/>
      <c r="AX469" s="143"/>
      <c r="AY469" s="78"/>
      <c r="AZ469" s="78"/>
      <c r="BA469" s="78"/>
      <c r="BB469" s="78"/>
      <c r="BC469" s="78"/>
      <c r="BD469" s="78"/>
      <c r="BE469" s="78"/>
      <c r="BF469" s="143"/>
      <c r="BG469" s="78"/>
      <c r="BH469" s="78"/>
      <c r="BI469" s="78"/>
      <c r="BJ469" s="143"/>
      <c r="BK469" s="78"/>
      <c r="BL469" s="78"/>
      <c r="BM469" s="78"/>
      <c r="BN469" s="78"/>
      <c r="BO469" s="78"/>
      <c r="BP469" s="78"/>
      <c r="BQ469" s="78"/>
      <c r="BR469" s="78"/>
      <c r="BS469" s="78"/>
      <c r="BT469" s="78"/>
      <c r="BU469" s="78"/>
      <c r="BV469" s="78"/>
      <c r="BW469" s="78"/>
      <c r="BX469" s="78"/>
      <c r="BY469" s="78"/>
      <c r="BZ469" s="78"/>
      <c r="CA469" s="78"/>
      <c r="CB469" s="78"/>
      <c r="CC469" s="78"/>
      <c r="CD469" s="78"/>
      <c r="CE469" s="78"/>
      <c r="CF469" s="78"/>
      <c r="CG469" s="78"/>
      <c r="CH469" s="78"/>
      <c r="CI469" s="78"/>
      <c r="CJ469" s="78"/>
      <c r="CK469" s="78"/>
      <c r="CL469" s="78"/>
    </row>
    <row r="470" spans="1:90" x14ac:dyDescent="0.25">
      <c r="A470" s="146"/>
      <c r="C470" s="147"/>
      <c r="D470" s="147"/>
      <c r="E470" s="78"/>
      <c r="F470" s="78"/>
      <c r="G470" s="78"/>
      <c r="H470" s="78"/>
      <c r="I470" s="78"/>
      <c r="J470" s="78"/>
      <c r="K470" s="143"/>
      <c r="L470" s="78"/>
      <c r="M470" s="78"/>
      <c r="N470" s="78"/>
      <c r="O470" s="78"/>
      <c r="P470" s="78"/>
      <c r="Q470" s="78"/>
      <c r="R470" s="78"/>
      <c r="S470" s="78"/>
      <c r="T470" s="78"/>
      <c r="U470" s="78"/>
      <c r="V470" s="78"/>
      <c r="W470" s="78"/>
      <c r="X470" s="78"/>
      <c r="Y470" s="78"/>
      <c r="Z470" s="78"/>
      <c r="AA470" s="78"/>
      <c r="AB470" s="78"/>
      <c r="AC470" s="78"/>
      <c r="AD470" s="78"/>
      <c r="AE470" s="143"/>
      <c r="AF470" s="78"/>
      <c r="AG470" s="78"/>
      <c r="AH470" s="78"/>
      <c r="AI470" s="143"/>
      <c r="AJ470" s="78"/>
      <c r="AK470" s="78"/>
      <c r="AL470" s="78"/>
      <c r="AM470" s="143"/>
      <c r="AN470" s="78"/>
      <c r="AO470" s="78"/>
      <c r="AP470" s="78"/>
      <c r="AQ470" s="143"/>
      <c r="AR470" s="78"/>
      <c r="AS470" s="78"/>
      <c r="AT470" s="78"/>
      <c r="AU470" s="78"/>
      <c r="AV470" s="78"/>
      <c r="AW470" s="78"/>
      <c r="AX470" s="143"/>
      <c r="AY470" s="78"/>
      <c r="AZ470" s="78"/>
      <c r="BA470" s="78"/>
      <c r="BB470" s="78"/>
      <c r="BC470" s="78"/>
      <c r="BD470" s="78"/>
      <c r="BE470" s="78"/>
      <c r="BF470" s="143"/>
      <c r="BG470" s="78"/>
      <c r="BH470" s="78"/>
      <c r="BI470" s="78"/>
      <c r="BJ470" s="143"/>
      <c r="BK470" s="78"/>
      <c r="BL470" s="78"/>
      <c r="BM470" s="78"/>
      <c r="BN470" s="78"/>
      <c r="BO470" s="78"/>
      <c r="BP470" s="78"/>
      <c r="BQ470" s="78"/>
      <c r="BR470" s="78"/>
      <c r="BS470" s="78"/>
      <c r="BT470" s="78"/>
      <c r="BU470" s="78"/>
      <c r="BV470" s="78"/>
      <c r="BW470" s="78"/>
      <c r="BX470" s="78"/>
      <c r="BY470" s="78"/>
      <c r="BZ470" s="78"/>
      <c r="CA470" s="78"/>
      <c r="CB470" s="78"/>
      <c r="CC470" s="78"/>
      <c r="CD470" s="78"/>
      <c r="CE470" s="78"/>
      <c r="CF470" s="78"/>
      <c r="CG470" s="78"/>
      <c r="CH470" s="78"/>
      <c r="CI470" s="78"/>
      <c r="CJ470" s="78"/>
      <c r="CK470" s="78"/>
      <c r="CL470" s="78"/>
    </row>
    <row r="471" spans="1:90" x14ac:dyDescent="0.25">
      <c r="A471" s="146"/>
      <c r="C471" s="147"/>
      <c r="D471" s="147"/>
      <c r="E471" s="78"/>
      <c r="F471" s="78"/>
      <c r="G471" s="78"/>
      <c r="H471" s="78"/>
      <c r="I471" s="78"/>
      <c r="J471" s="78"/>
      <c r="K471" s="143"/>
      <c r="L471" s="78"/>
      <c r="M471" s="78"/>
      <c r="N471" s="78"/>
      <c r="O471" s="78"/>
      <c r="P471" s="78"/>
      <c r="Q471" s="78"/>
      <c r="R471" s="78"/>
      <c r="S471" s="78"/>
      <c r="T471" s="78"/>
      <c r="U471" s="78"/>
      <c r="V471" s="78"/>
      <c r="W471" s="78"/>
      <c r="X471" s="78"/>
      <c r="Y471" s="78"/>
      <c r="Z471" s="78"/>
      <c r="AA471" s="78"/>
      <c r="AB471" s="78"/>
      <c r="AC471" s="78"/>
      <c r="AD471" s="78"/>
      <c r="AE471" s="143"/>
      <c r="AF471" s="78"/>
      <c r="AG471" s="78"/>
      <c r="AH471" s="78"/>
      <c r="AI471" s="143"/>
      <c r="AJ471" s="78"/>
      <c r="AK471" s="78"/>
      <c r="AL471" s="78"/>
      <c r="AM471" s="143"/>
      <c r="AN471" s="78"/>
      <c r="AO471" s="78"/>
      <c r="AP471" s="78"/>
      <c r="AQ471" s="143"/>
      <c r="AR471" s="78"/>
      <c r="AS471" s="78"/>
      <c r="AT471" s="78"/>
      <c r="AU471" s="78"/>
      <c r="AV471" s="78"/>
      <c r="AW471" s="78"/>
      <c r="AX471" s="143"/>
      <c r="AY471" s="78"/>
      <c r="AZ471" s="78"/>
      <c r="BA471" s="78"/>
      <c r="BB471" s="78"/>
      <c r="BC471" s="78"/>
      <c r="BD471" s="78"/>
      <c r="BE471" s="78"/>
      <c r="BF471" s="143"/>
      <c r="BG471" s="78"/>
      <c r="BH471" s="78"/>
      <c r="BI471" s="78"/>
      <c r="BJ471" s="143"/>
      <c r="BK471" s="78"/>
      <c r="BL471" s="78"/>
      <c r="BM471" s="78"/>
      <c r="BN471" s="78"/>
      <c r="BO471" s="78"/>
      <c r="BP471" s="78"/>
      <c r="BQ471" s="78"/>
      <c r="BR471" s="78"/>
      <c r="BS471" s="78"/>
      <c r="BT471" s="78"/>
      <c r="BU471" s="78"/>
      <c r="BV471" s="78"/>
      <c r="BW471" s="78"/>
      <c r="BX471" s="78"/>
      <c r="BY471" s="78"/>
      <c r="BZ471" s="78"/>
      <c r="CA471" s="78"/>
      <c r="CB471" s="78"/>
      <c r="CC471" s="78"/>
      <c r="CD471" s="78"/>
      <c r="CE471" s="78"/>
      <c r="CF471" s="78"/>
      <c r="CG471" s="78"/>
      <c r="CH471" s="78"/>
      <c r="CI471" s="78"/>
      <c r="CJ471" s="78"/>
      <c r="CK471" s="78"/>
      <c r="CL471" s="78"/>
    </row>
    <row r="472" spans="1:90" x14ac:dyDescent="0.25">
      <c r="A472" s="146"/>
      <c r="C472" s="147"/>
      <c r="D472" s="147"/>
      <c r="E472" s="78"/>
      <c r="F472" s="78"/>
      <c r="G472" s="78"/>
      <c r="H472" s="78"/>
      <c r="I472" s="78"/>
      <c r="J472" s="78"/>
      <c r="K472" s="143"/>
      <c r="L472" s="78"/>
      <c r="M472" s="78"/>
      <c r="N472" s="78"/>
      <c r="O472" s="78"/>
      <c r="P472" s="78"/>
      <c r="Q472" s="78"/>
      <c r="R472" s="78"/>
      <c r="S472" s="78"/>
      <c r="T472" s="78"/>
      <c r="U472" s="78"/>
      <c r="V472" s="78"/>
      <c r="W472" s="78"/>
      <c r="X472" s="78"/>
      <c r="Y472" s="78"/>
      <c r="Z472" s="78"/>
      <c r="AA472" s="78"/>
      <c r="AB472" s="78"/>
      <c r="AC472" s="78"/>
      <c r="AD472" s="78"/>
      <c r="AE472" s="143"/>
      <c r="AF472" s="78"/>
      <c r="AG472" s="78"/>
      <c r="AH472" s="78"/>
      <c r="AI472" s="143"/>
      <c r="AJ472" s="78"/>
      <c r="AK472" s="78"/>
      <c r="AL472" s="78"/>
      <c r="AM472" s="143"/>
      <c r="AN472" s="78"/>
      <c r="AO472" s="78"/>
      <c r="AP472" s="78"/>
      <c r="AQ472" s="143"/>
      <c r="AR472" s="78"/>
      <c r="AS472" s="78"/>
      <c r="AT472" s="78"/>
      <c r="AU472" s="78"/>
      <c r="AV472" s="78"/>
      <c r="AW472" s="78"/>
      <c r="AX472" s="143"/>
      <c r="AY472" s="78"/>
      <c r="AZ472" s="78"/>
      <c r="BA472" s="78"/>
      <c r="BB472" s="78"/>
      <c r="BC472" s="78"/>
      <c r="BD472" s="78"/>
      <c r="BE472" s="78"/>
      <c r="BF472" s="143"/>
      <c r="BG472" s="78"/>
      <c r="BH472" s="78"/>
      <c r="BI472" s="78"/>
      <c r="BJ472" s="143"/>
      <c r="BK472" s="78"/>
      <c r="BL472" s="78"/>
      <c r="BM472" s="78"/>
      <c r="BN472" s="78"/>
      <c r="BO472" s="78"/>
      <c r="BP472" s="78"/>
      <c r="BQ472" s="78"/>
      <c r="BR472" s="78"/>
      <c r="BS472" s="78"/>
      <c r="BT472" s="78"/>
      <c r="BU472" s="78"/>
      <c r="BV472" s="78"/>
      <c r="BW472" s="78"/>
      <c r="BX472" s="78"/>
      <c r="BY472" s="78"/>
      <c r="BZ472" s="78"/>
      <c r="CA472" s="78"/>
      <c r="CB472" s="78"/>
      <c r="CC472" s="78"/>
      <c r="CD472" s="78"/>
    </row>
    <row r="473" spans="1:90" x14ac:dyDescent="0.25">
      <c r="A473" s="146"/>
      <c r="E473" s="78"/>
      <c r="F473" s="78"/>
      <c r="G473" s="78"/>
      <c r="H473" s="78"/>
      <c r="I473" s="78"/>
      <c r="J473" s="78"/>
      <c r="K473" s="143"/>
      <c r="L473" s="78"/>
      <c r="M473" s="78"/>
      <c r="N473" s="78"/>
      <c r="O473" s="78"/>
      <c r="P473" s="78"/>
      <c r="Q473" s="78"/>
      <c r="R473" s="78"/>
      <c r="S473" s="78"/>
      <c r="T473" s="78"/>
      <c r="U473" s="78"/>
      <c r="V473" s="78"/>
      <c r="W473" s="78"/>
      <c r="X473" s="78"/>
      <c r="Y473" s="78"/>
      <c r="Z473" s="78"/>
      <c r="AA473" s="78"/>
      <c r="AB473" s="78"/>
      <c r="AC473" s="78"/>
      <c r="AD473" s="78"/>
      <c r="AE473" s="143"/>
      <c r="AF473" s="78"/>
      <c r="AG473" s="78"/>
      <c r="AH473" s="78"/>
      <c r="AI473" s="143"/>
      <c r="AJ473" s="78"/>
      <c r="AK473" s="78"/>
      <c r="AL473" s="78"/>
      <c r="AM473" s="143"/>
      <c r="AN473" s="78"/>
      <c r="AO473" s="78"/>
      <c r="AP473" s="78"/>
      <c r="AQ473" s="143"/>
      <c r="AR473" s="78"/>
      <c r="AS473" s="78"/>
      <c r="AT473" s="78"/>
      <c r="AU473" s="78"/>
      <c r="AV473" s="78"/>
      <c r="AW473" s="78"/>
      <c r="AX473" s="143"/>
      <c r="AY473" s="78"/>
      <c r="AZ473" s="78"/>
      <c r="BA473" s="78"/>
      <c r="BB473" s="78"/>
      <c r="BC473" s="78"/>
      <c r="BD473" s="78"/>
      <c r="BE473" s="78"/>
      <c r="BF473" s="143"/>
      <c r="BG473" s="78"/>
      <c r="BH473" s="78"/>
      <c r="BI473" s="78"/>
      <c r="BJ473" s="143"/>
      <c r="BK473" s="78"/>
      <c r="BL473" s="78"/>
      <c r="BM473" s="78"/>
      <c r="BN473" s="78"/>
      <c r="BO473" s="78"/>
      <c r="BP473" s="78"/>
      <c r="BQ473" s="78"/>
      <c r="BR473" s="78"/>
      <c r="BS473" s="78"/>
      <c r="BT473" s="78"/>
      <c r="BU473" s="78"/>
      <c r="BV473" s="78"/>
      <c r="BW473" s="78"/>
      <c r="BX473" s="78"/>
      <c r="BY473" s="78"/>
      <c r="BZ473" s="78"/>
      <c r="CA473" s="78"/>
      <c r="CB473" s="78"/>
      <c r="CC473" s="78"/>
      <c r="CD473" s="78"/>
    </row>
    <row r="474" spans="1:90" x14ac:dyDescent="0.25">
      <c r="A474" s="146"/>
      <c r="C474" s="147"/>
      <c r="E474" s="78"/>
      <c r="F474" s="78"/>
      <c r="G474" s="78"/>
      <c r="H474" s="78"/>
      <c r="I474" s="78"/>
      <c r="J474" s="78"/>
      <c r="K474" s="143"/>
      <c r="L474" s="78"/>
      <c r="M474" s="78"/>
      <c r="N474" s="78"/>
      <c r="O474" s="78"/>
      <c r="P474" s="78"/>
      <c r="Q474" s="78"/>
      <c r="R474" s="78"/>
      <c r="S474" s="78"/>
      <c r="T474" s="78"/>
      <c r="U474" s="78"/>
      <c r="V474" s="78"/>
      <c r="W474" s="78"/>
      <c r="X474" s="78"/>
      <c r="Y474" s="78"/>
      <c r="Z474" s="78"/>
      <c r="AA474" s="78"/>
      <c r="AB474" s="78"/>
      <c r="AC474" s="78"/>
      <c r="AD474" s="78"/>
      <c r="AE474" s="143"/>
      <c r="AF474" s="78"/>
      <c r="AG474" s="78"/>
      <c r="AH474" s="78"/>
      <c r="AI474" s="143"/>
      <c r="AJ474" s="78"/>
      <c r="AK474" s="78"/>
      <c r="AL474" s="78"/>
      <c r="AM474" s="143"/>
      <c r="AN474" s="78"/>
      <c r="AO474" s="78"/>
      <c r="AP474" s="78"/>
      <c r="AQ474" s="143"/>
      <c r="AR474" s="78"/>
      <c r="AS474" s="78"/>
      <c r="AT474" s="78"/>
      <c r="AU474" s="78"/>
      <c r="AV474" s="78"/>
      <c r="AW474" s="78"/>
      <c r="AX474" s="143"/>
      <c r="AY474" s="78"/>
      <c r="AZ474" s="78"/>
      <c r="BA474" s="78"/>
      <c r="BB474" s="78"/>
      <c r="BC474" s="78"/>
      <c r="BD474" s="78"/>
      <c r="BE474" s="78"/>
      <c r="BF474" s="143"/>
      <c r="BG474" s="78"/>
      <c r="BH474" s="78"/>
      <c r="BI474" s="78"/>
      <c r="BJ474" s="143"/>
      <c r="BK474" s="78"/>
      <c r="BL474" s="78"/>
      <c r="BM474" s="78"/>
      <c r="BN474" s="78"/>
      <c r="BO474" s="78"/>
      <c r="BP474" s="78"/>
      <c r="BQ474" s="78"/>
      <c r="BR474" s="78"/>
      <c r="BS474" s="78"/>
      <c r="BT474" s="78"/>
      <c r="BU474" s="78"/>
      <c r="BV474" s="78"/>
      <c r="BW474" s="78"/>
      <c r="BX474" s="78"/>
      <c r="BY474" s="78"/>
      <c r="BZ474" s="78"/>
      <c r="CA474" s="78"/>
      <c r="CB474" s="78"/>
      <c r="CC474" s="78"/>
      <c r="CD474" s="78"/>
    </row>
    <row r="475" spans="1:90" x14ac:dyDescent="0.25">
      <c r="A475" s="146"/>
      <c r="E475" s="78"/>
      <c r="F475" s="78"/>
      <c r="G475" s="78"/>
      <c r="H475" s="78"/>
      <c r="I475" s="78"/>
      <c r="J475" s="78"/>
      <c r="K475" s="143"/>
      <c r="L475" s="78"/>
      <c r="M475" s="78"/>
      <c r="N475" s="78"/>
      <c r="O475" s="78"/>
      <c r="P475" s="78"/>
      <c r="Q475" s="78"/>
      <c r="R475" s="78"/>
      <c r="S475" s="78"/>
      <c r="T475" s="78"/>
      <c r="U475" s="78"/>
      <c r="V475" s="78"/>
      <c r="W475" s="78"/>
      <c r="X475" s="78"/>
      <c r="Y475" s="78"/>
      <c r="Z475" s="78"/>
      <c r="AA475" s="78"/>
      <c r="AB475" s="78"/>
      <c r="AC475" s="78"/>
      <c r="AD475" s="78"/>
      <c r="AE475" s="143"/>
      <c r="AF475" s="78"/>
      <c r="AG475" s="78"/>
      <c r="AH475" s="78"/>
      <c r="AI475" s="143"/>
      <c r="AJ475" s="78"/>
      <c r="AK475" s="78"/>
      <c r="AL475" s="78"/>
      <c r="AM475" s="143"/>
      <c r="AN475" s="78"/>
      <c r="AO475" s="78"/>
      <c r="AP475" s="78"/>
      <c r="AQ475" s="143"/>
      <c r="AR475" s="78"/>
      <c r="AS475" s="78"/>
      <c r="AT475" s="78"/>
      <c r="AU475" s="78"/>
      <c r="AV475" s="78"/>
      <c r="AW475" s="78"/>
      <c r="AX475" s="143"/>
      <c r="AY475" s="78"/>
      <c r="AZ475" s="78"/>
      <c r="BA475" s="78"/>
      <c r="BB475" s="78"/>
      <c r="BC475" s="78"/>
      <c r="BD475" s="78"/>
      <c r="BE475" s="78"/>
      <c r="BF475" s="143"/>
      <c r="BG475" s="78"/>
      <c r="BH475" s="78"/>
      <c r="BI475" s="78"/>
      <c r="BJ475" s="143"/>
      <c r="BK475" s="78"/>
      <c r="BL475" s="78"/>
      <c r="BM475" s="78"/>
      <c r="BN475" s="78"/>
      <c r="BO475" s="78"/>
      <c r="BP475" s="78"/>
      <c r="BQ475" s="78"/>
      <c r="BR475" s="78"/>
      <c r="BS475" s="78"/>
      <c r="BT475" s="78"/>
      <c r="BU475" s="78"/>
      <c r="BV475" s="78"/>
      <c r="BW475" s="78"/>
      <c r="BX475" s="78"/>
      <c r="BY475" s="78"/>
      <c r="BZ475" s="78"/>
      <c r="CA475" s="78"/>
      <c r="CB475" s="78"/>
      <c r="CC475" s="78"/>
      <c r="CD475" s="78"/>
    </row>
    <row r="476" spans="1:90" x14ac:dyDescent="0.25">
      <c r="A476" s="146"/>
      <c r="E476" s="78"/>
      <c r="F476" s="78"/>
      <c r="G476" s="78"/>
      <c r="H476" s="78"/>
      <c r="I476" s="78"/>
      <c r="J476" s="78"/>
      <c r="K476" s="143"/>
      <c r="L476" s="78"/>
      <c r="M476" s="78"/>
      <c r="N476" s="78"/>
      <c r="O476" s="78"/>
      <c r="P476" s="78"/>
      <c r="Q476" s="78"/>
      <c r="R476" s="78"/>
      <c r="S476" s="78"/>
      <c r="T476" s="78"/>
      <c r="U476" s="78"/>
      <c r="V476" s="78"/>
      <c r="W476" s="78"/>
      <c r="X476" s="78"/>
      <c r="Y476" s="78"/>
      <c r="Z476" s="78"/>
      <c r="AA476" s="78"/>
      <c r="AB476" s="78"/>
      <c r="AC476" s="78"/>
      <c r="AD476" s="78"/>
      <c r="AE476" s="143"/>
      <c r="AF476" s="78"/>
      <c r="AG476" s="78"/>
      <c r="AH476" s="78"/>
      <c r="AI476" s="143"/>
      <c r="AJ476" s="78"/>
      <c r="AK476" s="78"/>
      <c r="AL476" s="78"/>
      <c r="AM476" s="143"/>
      <c r="AN476" s="78"/>
      <c r="AO476" s="78"/>
      <c r="AP476" s="78"/>
      <c r="AQ476" s="143"/>
      <c r="AR476" s="78"/>
      <c r="AS476" s="78"/>
      <c r="AT476" s="78"/>
      <c r="AU476" s="78"/>
      <c r="AV476" s="78"/>
      <c r="AW476" s="78"/>
      <c r="AX476" s="143"/>
      <c r="AY476" s="78"/>
      <c r="AZ476" s="78"/>
      <c r="BA476" s="78"/>
      <c r="BB476" s="78"/>
      <c r="BC476" s="78"/>
      <c r="BD476" s="78"/>
      <c r="BE476" s="78"/>
      <c r="BF476" s="143"/>
      <c r="BG476" s="78"/>
      <c r="BH476" s="78"/>
      <c r="BI476" s="78"/>
      <c r="BJ476" s="143"/>
      <c r="BK476" s="78"/>
      <c r="BL476" s="78"/>
      <c r="BM476" s="78"/>
      <c r="BN476" s="78"/>
      <c r="BO476" s="78"/>
      <c r="BP476" s="78"/>
      <c r="BQ476" s="78"/>
      <c r="BR476" s="78"/>
      <c r="BS476" s="78"/>
      <c r="BT476" s="78"/>
      <c r="BU476" s="78"/>
      <c r="BV476" s="78"/>
      <c r="BW476" s="78"/>
      <c r="BX476" s="78"/>
      <c r="BY476" s="78"/>
      <c r="BZ476" s="78"/>
      <c r="CA476" s="78"/>
      <c r="CB476" s="78"/>
      <c r="CC476" s="78"/>
      <c r="CD476" s="78"/>
    </row>
    <row r="477" spans="1:90" x14ac:dyDescent="0.25">
      <c r="A477" s="146"/>
      <c r="E477" s="78"/>
      <c r="F477" s="78"/>
      <c r="G477" s="78"/>
      <c r="H477" s="78"/>
      <c r="I477" s="78"/>
      <c r="J477" s="78"/>
      <c r="K477" s="143"/>
      <c r="L477" s="78"/>
      <c r="M477" s="78"/>
      <c r="N477" s="78"/>
      <c r="O477" s="78"/>
      <c r="P477" s="78"/>
      <c r="Q477" s="78"/>
      <c r="R477" s="78"/>
      <c r="S477" s="78"/>
      <c r="T477" s="78"/>
      <c r="U477" s="78"/>
      <c r="V477" s="78"/>
      <c r="W477" s="78"/>
      <c r="X477" s="78"/>
      <c r="Y477" s="78"/>
      <c r="Z477" s="78"/>
      <c r="AA477" s="78"/>
      <c r="AB477" s="78"/>
      <c r="AC477" s="78"/>
      <c r="AD477" s="78"/>
      <c r="AE477" s="143"/>
      <c r="AF477" s="78"/>
      <c r="AG477" s="78"/>
      <c r="AH477" s="78"/>
      <c r="AI477" s="143"/>
      <c r="AJ477" s="78"/>
      <c r="AK477" s="78"/>
      <c r="AL477" s="78"/>
      <c r="AM477" s="143"/>
      <c r="AN477" s="78"/>
      <c r="AO477" s="78"/>
      <c r="AP477" s="78"/>
      <c r="AQ477" s="143"/>
      <c r="AR477" s="78"/>
      <c r="AS477" s="78"/>
      <c r="AT477" s="78"/>
      <c r="AU477" s="78"/>
      <c r="AV477" s="78"/>
      <c r="AW477" s="78"/>
      <c r="AX477" s="143"/>
      <c r="AY477" s="78"/>
      <c r="AZ477" s="78"/>
      <c r="BA477" s="78"/>
      <c r="BB477" s="78"/>
      <c r="BC477" s="78"/>
      <c r="BD477" s="78"/>
      <c r="BE477" s="78"/>
      <c r="BF477" s="143"/>
      <c r="BG477" s="78"/>
      <c r="BH477" s="78"/>
      <c r="BI477" s="78"/>
      <c r="BJ477" s="143"/>
      <c r="BK477" s="78"/>
      <c r="BL477" s="78"/>
      <c r="BM477" s="78"/>
      <c r="BN477" s="78"/>
      <c r="BO477" s="78"/>
      <c r="BP477" s="78"/>
      <c r="BQ477" s="78"/>
      <c r="BR477" s="78"/>
      <c r="BS477" s="78"/>
      <c r="BT477" s="78"/>
      <c r="BU477" s="78"/>
      <c r="BV477" s="78"/>
      <c r="BW477" s="78"/>
      <c r="BX477" s="78"/>
      <c r="BY477" s="78"/>
      <c r="BZ477" s="78"/>
      <c r="CA477" s="78"/>
      <c r="CB477" s="78"/>
      <c r="CC477" s="78"/>
      <c r="CD477" s="78"/>
    </row>
    <row r="478" spans="1:90" x14ac:dyDescent="0.25">
      <c r="A478" s="146"/>
      <c r="E478" s="78"/>
      <c r="F478" s="78"/>
      <c r="G478" s="78"/>
      <c r="H478" s="78"/>
      <c r="I478" s="78"/>
      <c r="J478" s="78"/>
      <c r="K478" s="143"/>
      <c r="L478" s="78"/>
      <c r="M478" s="78"/>
      <c r="N478" s="78"/>
      <c r="O478" s="78"/>
      <c r="P478" s="78"/>
      <c r="Q478" s="78"/>
      <c r="R478" s="78"/>
      <c r="S478" s="78"/>
      <c r="T478" s="78"/>
      <c r="U478" s="78"/>
      <c r="V478" s="78"/>
      <c r="W478" s="78"/>
      <c r="X478" s="78"/>
      <c r="Y478" s="78"/>
      <c r="Z478" s="78"/>
      <c r="AA478" s="78"/>
      <c r="AB478" s="78"/>
      <c r="AC478" s="78"/>
      <c r="AD478" s="78"/>
      <c r="AE478" s="143"/>
      <c r="AF478" s="78"/>
      <c r="AG478" s="78"/>
      <c r="AH478" s="78"/>
      <c r="AI478" s="143"/>
      <c r="AJ478" s="78"/>
      <c r="AK478" s="78"/>
      <c r="AL478" s="78"/>
      <c r="AM478" s="143"/>
      <c r="AN478" s="78"/>
      <c r="AO478" s="78"/>
      <c r="AP478" s="78"/>
      <c r="AQ478" s="143"/>
      <c r="AR478" s="78"/>
      <c r="AS478" s="78"/>
      <c r="AT478" s="78"/>
      <c r="AU478" s="78"/>
      <c r="AV478" s="78"/>
      <c r="AW478" s="78"/>
      <c r="AX478" s="143"/>
      <c r="AY478" s="78"/>
      <c r="AZ478" s="78"/>
      <c r="BA478" s="78"/>
      <c r="BB478" s="78"/>
      <c r="BC478" s="78"/>
      <c r="BD478" s="78"/>
      <c r="BE478" s="78"/>
      <c r="BF478" s="143"/>
      <c r="BG478" s="78"/>
      <c r="BH478" s="78"/>
      <c r="BI478" s="78"/>
      <c r="BJ478" s="143"/>
      <c r="BK478" s="78"/>
      <c r="BL478" s="78"/>
      <c r="BM478" s="78"/>
      <c r="BN478" s="78"/>
      <c r="BO478" s="78"/>
      <c r="BP478" s="78"/>
      <c r="BQ478" s="78"/>
      <c r="BR478" s="78"/>
      <c r="BS478" s="78"/>
      <c r="BT478" s="78"/>
      <c r="BU478" s="78"/>
      <c r="BV478" s="78"/>
      <c r="BW478" s="78"/>
      <c r="BX478" s="78"/>
      <c r="BY478" s="78"/>
      <c r="BZ478" s="78"/>
      <c r="CA478" s="78"/>
      <c r="CB478" s="78"/>
      <c r="CC478" s="78"/>
      <c r="CD478" s="78"/>
    </row>
    <row r="479" spans="1:90" x14ac:dyDescent="0.25">
      <c r="A479" s="146"/>
      <c r="E479" s="78"/>
      <c r="F479" s="78"/>
      <c r="G479" s="78"/>
      <c r="H479" s="78"/>
      <c r="I479" s="78"/>
      <c r="J479" s="78"/>
      <c r="K479" s="143"/>
      <c r="L479" s="78"/>
      <c r="M479" s="78"/>
      <c r="N479" s="78"/>
      <c r="O479" s="78"/>
      <c r="P479" s="78"/>
      <c r="Q479" s="78"/>
      <c r="R479" s="78"/>
      <c r="S479" s="78"/>
      <c r="T479" s="78"/>
      <c r="U479" s="78"/>
      <c r="V479" s="78"/>
      <c r="W479" s="78"/>
      <c r="X479" s="78"/>
      <c r="Y479" s="78"/>
      <c r="Z479" s="78"/>
      <c r="AA479" s="78"/>
      <c r="AB479" s="78"/>
      <c r="AC479" s="78"/>
      <c r="AD479" s="78"/>
      <c r="AE479" s="143"/>
      <c r="AF479" s="78"/>
      <c r="AG479" s="78"/>
      <c r="AH479" s="78"/>
      <c r="AI479" s="143"/>
      <c r="AJ479" s="78"/>
      <c r="AK479" s="78"/>
      <c r="AL479" s="78"/>
      <c r="AM479" s="143"/>
      <c r="AN479" s="78"/>
      <c r="AO479" s="78"/>
      <c r="AP479" s="78"/>
      <c r="AQ479" s="143"/>
      <c r="AR479" s="78"/>
      <c r="AS479" s="78"/>
      <c r="AT479" s="78"/>
      <c r="AU479" s="78"/>
      <c r="AV479" s="78"/>
      <c r="AW479" s="78"/>
      <c r="AX479" s="143"/>
      <c r="AY479" s="78"/>
      <c r="AZ479" s="78"/>
      <c r="BA479" s="78"/>
      <c r="BB479" s="78"/>
      <c r="BC479" s="78"/>
      <c r="BD479" s="78"/>
      <c r="BE479" s="78"/>
      <c r="BF479" s="143"/>
      <c r="BG479" s="78"/>
      <c r="BH479" s="78"/>
      <c r="BI479" s="78"/>
      <c r="BJ479" s="143"/>
      <c r="BK479" s="78"/>
      <c r="BL479" s="78"/>
      <c r="BM479" s="78"/>
      <c r="BN479" s="78"/>
      <c r="BO479" s="78"/>
      <c r="BP479" s="78"/>
      <c r="BQ479" s="78"/>
      <c r="BR479" s="78"/>
      <c r="BS479" s="78"/>
      <c r="BT479" s="78"/>
      <c r="BU479" s="78"/>
      <c r="BV479" s="78"/>
      <c r="BW479" s="78"/>
      <c r="BX479" s="78"/>
      <c r="BY479" s="78"/>
      <c r="BZ479" s="78"/>
      <c r="CA479" s="78"/>
      <c r="CB479" s="78"/>
      <c r="CC479" s="78"/>
      <c r="CD479" s="78"/>
    </row>
    <row r="480" spans="1:90" x14ac:dyDescent="0.25">
      <c r="A480" s="146"/>
      <c r="E480" s="78"/>
      <c r="F480" s="78"/>
      <c r="G480" s="78"/>
      <c r="H480" s="78"/>
      <c r="I480" s="78"/>
      <c r="J480" s="78"/>
      <c r="K480" s="143"/>
      <c r="L480" s="78"/>
      <c r="M480" s="78"/>
      <c r="N480" s="78"/>
      <c r="O480" s="78"/>
      <c r="P480" s="78"/>
      <c r="Q480" s="78"/>
      <c r="R480" s="78"/>
      <c r="S480" s="78"/>
      <c r="T480" s="78"/>
      <c r="U480" s="78"/>
      <c r="V480" s="78"/>
      <c r="W480" s="78"/>
      <c r="X480" s="78"/>
      <c r="Y480" s="78"/>
      <c r="Z480" s="78"/>
      <c r="AA480" s="78"/>
      <c r="AB480" s="78"/>
      <c r="AC480" s="78"/>
      <c r="AD480" s="78"/>
      <c r="AE480" s="143"/>
      <c r="AF480" s="78"/>
      <c r="AG480" s="78"/>
      <c r="AH480" s="78"/>
      <c r="AI480" s="143"/>
      <c r="AJ480" s="78"/>
      <c r="AK480" s="78"/>
      <c r="AL480" s="78"/>
      <c r="AM480" s="143"/>
      <c r="AN480" s="78"/>
      <c r="AO480" s="78"/>
      <c r="AP480" s="78"/>
      <c r="AQ480" s="143"/>
      <c r="AR480" s="78"/>
      <c r="AS480" s="78"/>
      <c r="AT480" s="78"/>
      <c r="AU480" s="78"/>
      <c r="AV480" s="78"/>
      <c r="AW480" s="78"/>
      <c r="AX480" s="143"/>
      <c r="AY480" s="78"/>
      <c r="AZ480" s="78"/>
      <c r="BA480" s="78"/>
      <c r="BB480" s="78"/>
      <c r="BC480" s="78"/>
      <c r="BD480" s="78"/>
      <c r="BE480" s="78"/>
      <c r="BF480" s="143"/>
      <c r="BG480" s="78"/>
      <c r="BH480" s="78"/>
      <c r="BI480" s="78"/>
      <c r="BJ480" s="143"/>
      <c r="BK480" s="78"/>
      <c r="BL480" s="78"/>
      <c r="BM480" s="78"/>
      <c r="BN480" s="78"/>
      <c r="BO480" s="78"/>
      <c r="BP480" s="78"/>
      <c r="BQ480" s="78"/>
      <c r="BR480" s="78"/>
      <c r="BS480" s="78"/>
      <c r="BT480" s="78"/>
      <c r="BU480" s="78"/>
      <c r="BV480" s="78"/>
      <c r="BW480" s="78"/>
      <c r="BX480" s="78"/>
      <c r="BY480" s="78"/>
      <c r="BZ480" s="78"/>
      <c r="CA480" s="78"/>
      <c r="CB480" s="78"/>
      <c r="CC480" s="78"/>
      <c r="CD480" s="78"/>
    </row>
    <row r="481" spans="1:82" x14ac:dyDescent="0.25">
      <c r="A481" s="146"/>
      <c r="E481" s="78"/>
      <c r="F481" s="78"/>
      <c r="G481" s="78"/>
      <c r="H481" s="78"/>
      <c r="I481" s="78"/>
      <c r="J481" s="78"/>
      <c r="K481" s="143"/>
      <c r="L481" s="78"/>
      <c r="M481" s="78"/>
      <c r="N481" s="78"/>
      <c r="O481" s="78"/>
      <c r="P481" s="78"/>
      <c r="Q481" s="78"/>
      <c r="R481" s="78"/>
      <c r="S481" s="78"/>
      <c r="T481" s="78"/>
      <c r="U481" s="78"/>
      <c r="V481" s="78"/>
      <c r="W481" s="78"/>
      <c r="X481" s="78"/>
      <c r="Y481" s="78"/>
      <c r="Z481" s="78"/>
      <c r="AA481" s="78"/>
      <c r="AB481" s="78"/>
      <c r="AC481" s="78"/>
      <c r="AD481" s="78"/>
      <c r="AE481" s="143"/>
      <c r="AF481" s="78"/>
      <c r="AG481" s="78"/>
      <c r="AH481" s="78"/>
      <c r="AI481" s="143"/>
      <c r="AJ481" s="78"/>
      <c r="AK481" s="78"/>
      <c r="AL481" s="78"/>
      <c r="AM481" s="143"/>
      <c r="AN481" s="78"/>
      <c r="AO481" s="78"/>
      <c r="AP481" s="78"/>
      <c r="AQ481" s="143"/>
      <c r="AR481" s="78"/>
      <c r="AS481" s="78"/>
      <c r="AT481" s="78"/>
      <c r="AU481" s="78"/>
      <c r="AV481" s="78"/>
      <c r="AW481" s="78"/>
      <c r="AX481" s="143"/>
      <c r="AY481" s="78"/>
      <c r="AZ481" s="78"/>
      <c r="BA481" s="78"/>
      <c r="BB481" s="78"/>
      <c r="BC481" s="78"/>
      <c r="BD481" s="78"/>
      <c r="BE481" s="78"/>
      <c r="BF481" s="143"/>
      <c r="BG481" s="78"/>
      <c r="BH481" s="78"/>
      <c r="BI481" s="78"/>
      <c r="BJ481" s="143"/>
      <c r="BK481" s="78"/>
      <c r="BL481" s="78"/>
      <c r="BM481" s="78"/>
      <c r="BN481" s="78"/>
      <c r="BO481" s="78"/>
      <c r="BP481" s="78"/>
      <c r="BQ481" s="78"/>
      <c r="BR481" s="78"/>
      <c r="BS481" s="78"/>
      <c r="BT481" s="78"/>
      <c r="BU481" s="78"/>
      <c r="BV481" s="78"/>
      <c r="BW481" s="78"/>
      <c r="BX481" s="78"/>
      <c r="BY481" s="78"/>
      <c r="BZ481" s="78"/>
      <c r="CA481" s="78"/>
      <c r="CB481" s="78"/>
      <c r="CC481" s="78"/>
      <c r="CD481" s="78"/>
    </row>
    <row r="482" spans="1:82" x14ac:dyDescent="0.25">
      <c r="A482" s="146"/>
      <c r="E482" s="78"/>
      <c r="F482" s="78"/>
      <c r="G482" s="78"/>
      <c r="H482" s="78"/>
      <c r="I482" s="78"/>
      <c r="J482" s="78"/>
      <c r="K482" s="143"/>
      <c r="L482" s="78"/>
      <c r="M482" s="78"/>
      <c r="N482" s="78"/>
      <c r="O482" s="78"/>
      <c r="P482" s="78"/>
      <c r="Q482" s="78"/>
      <c r="R482" s="78"/>
      <c r="S482" s="78"/>
      <c r="T482" s="78"/>
      <c r="U482" s="78"/>
      <c r="V482" s="78"/>
      <c r="W482" s="78"/>
      <c r="X482" s="78"/>
      <c r="Y482" s="78"/>
      <c r="Z482" s="78"/>
      <c r="AA482" s="78"/>
      <c r="AB482" s="78"/>
      <c r="AC482" s="78"/>
      <c r="AD482" s="78"/>
      <c r="AE482" s="143"/>
      <c r="AF482" s="78"/>
      <c r="AG482" s="78"/>
      <c r="AH482" s="78"/>
      <c r="AI482" s="143"/>
      <c r="AJ482" s="78"/>
      <c r="AK482" s="78"/>
      <c r="AL482" s="78"/>
      <c r="AM482" s="143"/>
      <c r="AN482" s="78"/>
      <c r="AO482" s="78"/>
      <c r="AP482" s="78"/>
      <c r="AQ482" s="143"/>
      <c r="AR482" s="78"/>
      <c r="AS482" s="78"/>
      <c r="AT482" s="78"/>
      <c r="AU482" s="78"/>
      <c r="AV482" s="78"/>
      <c r="AW482" s="78"/>
      <c r="AX482" s="143"/>
      <c r="AY482" s="78"/>
      <c r="AZ482" s="78"/>
      <c r="BA482" s="78"/>
      <c r="BB482" s="78"/>
      <c r="BC482" s="78"/>
      <c r="BD482" s="78"/>
      <c r="BE482" s="78"/>
      <c r="BF482" s="143"/>
      <c r="BG482" s="78"/>
      <c r="BH482" s="78"/>
      <c r="BI482" s="78"/>
      <c r="BJ482" s="143"/>
      <c r="BK482" s="78"/>
      <c r="BL482" s="78"/>
      <c r="BM482" s="78"/>
      <c r="BN482" s="78"/>
      <c r="BO482" s="78"/>
      <c r="BP482" s="78"/>
      <c r="BQ482" s="78"/>
      <c r="BR482" s="78"/>
      <c r="BS482" s="78"/>
      <c r="BT482" s="78"/>
      <c r="BU482" s="78"/>
      <c r="BV482" s="78"/>
      <c r="BW482" s="78"/>
      <c r="BX482" s="78"/>
      <c r="BY482" s="78"/>
      <c r="BZ482" s="78"/>
      <c r="CA482" s="78"/>
      <c r="CB482" s="78"/>
      <c r="CC482" s="78"/>
      <c r="CD482" s="78"/>
    </row>
    <row r="483" spans="1:82" x14ac:dyDescent="0.25">
      <c r="A483" s="146"/>
      <c r="E483" s="78"/>
      <c r="F483" s="78"/>
      <c r="G483" s="78"/>
      <c r="H483" s="78"/>
      <c r="I483" s="78"/>
      <c r="J483" s="78"/>
      <c r="K483" s="143"/>
      <c r="L483" s="78"/>
      <c r="M483" s="78"/>
      <c r="N483" s="78"/>
      <c r="O483" s="78"/>
      <c r="P483" s="78"/>
      <c r="Q483" s="78"/>
      <c r="R483" s="78"/>
      <c r="S483" s="78"/>
      <c r="T483" s="78"/>
      <c r="U483" s="78"/>
      <c r="V483" s="78"/>
      <c r="W483" s="78"/>
      <c r="X483" s="78"/>
      <c r="Y483" s="78"/>
      <c r="Z483" s="78"/>
      <c r="AA483" s="78"/>
      <c r="AB483" s="78"/>
      <c r="AC483" s="78"/>
      <c r="AD483" s="78"/>
      <c r="AE483" s="143"/>
      <c r="AF483" s="78"/>
      <c r="AG483" s="78"/>
      <c r="AH483" s="78"/>
      <c r="AI483" s="143"/>
      <c r="AJ483" s="78"/>
      <c r="AK483" s="78"/>
      <c r="AL483" s="78"/>
      <c r="AM483" s="143"/>
      <c r="AN483" s="78"/>
      <c r="AO483" s="78"/>
      <c r="AP483" s="78"/>
      <c r="AQ483" s="143"/>
      <c r="AR483" s="78"/>
      <c r="AS483" s="78"/>
      <c r="AT483" s="78"/>
      <c r="AU483" s="78"/>
      <c r="AV483" s="78"/>
      <c r="AW483" s="78"/>
      <c r="AX483" s="143"/>
      <c r="AY483" s="78"/>
      <c r="AZ483" s="78"/>
      <c r="BA483" s="78"/>
      <c r="BB483" s="78"/>
      <c r="BC483" s="78"/>
      <c r="BD483" s="78"/>
      <c r="BE483" s="78"/>
      <c r="BF483" s="143"/>
      <c r="BG483" s="78"/>
      <c r="BH483" s="78"/>
      <c r="BI483" s="78"/>
      <c r="BJ483" s="143"/>
      <c r="BK483" s="78"/>
      <c r="BL483" s="78"/>
      <c r="BM483" s="78"/>
      <c r="BN483" s="78"/>
      <c r="BO483" s="78"/>
      <c r="BP483" s="78"/>
      <c r="BQ483" s="78"/>
      <c r="BR483" s="78"/>
      <c r="BS483" s="78"/>
      <c r="BT483" s="78"/>
      <c r="BU483" s="78"/>
      <c r="BV483" s="78"/>
      <c r="BW483" s="78"/>
      <c r="BX483" s="78"/>
      <c r="BY483" s="78"/>
      <c r="BZ483" s="78"/>
      <c r="CA483" s="78"/>
      <c r="CB483" s="78"/>
      <c r="CC483" s="78"/>
      <c r="CD483" s="78"/>
    </row>
    <row r="484" spans="1:82" x14ac:dyDescent="0.25">
      <c r="A484" s="146"/>
      <c r="E484" s="78"/>
      <c r="F484" s="78"/>
      <c r="G484" s="78"/>
      <c r="H484" s="78"/>
      <c r="I484" s="78"/>
      <c r="J484" s="78"/>
      <c r="K484" s="143"/>
      <c r="L484" s="78"/>
      <c r="M484" s="78"/>
      <c r="N484" s="78"/>
      <c r="O484" s="78"/>
      <c r="P484" s="78"/>
      <c r="Q484" s="78"/>
      <c r="R484" s="78"/>
      <c r="S484" s="78"/>
      <c r="T484" s="78"/>
      <c r="U484" s="78"/>
      <c r="V484" s="78"/>
      <c r="W484" s="78"/>
      <c r="X484" s="78"/>
      <c r="Y484" s="78"/>
      <c r="Z484" s="78"/>
      <c r="AA484" s="78"/>
      <c r="AB484" s="78"/>
      <c r="AC484" s="78"/>
      <c r="AD484" s="78"/>
      <c r="AE484" s="143"/>
      <c r="AF484" s="78"/>
      <c r="AG484" s="78"/>
      <c r="AH484" s="78"/>
      <c r="AI484" s="143"/>
      <c r="AJ484" s="78"/>
      <c r="AK484" s="78"/>
      <c r="AL484" s="78"/>
      <c r="AM484" s="143"/>
      <c r="AN484" s="78"/>
      <c r="AO484" s="78"/>
      <c r="AP484" s="78"/>
      <c r="AQ484" s="143"/>
      <c r="AR484" s="78"/>
      <c r="AS484" s="78"/>
      <c r="AT484" s="78"/>
      <c r="AU484" s="78"/>
      <c r="AV484" s="78"/>
      <c r="AW484" s="78"/>
      <c r="AX484" s="143"/>
      <c r="AY484" s="78"/>
      <c r="AZ484" s="78"/>
      <c r="BA484" s="78"/>
      <c r="BB484" s="78"/>
      <c r="BC484" s="78"/>
      <c r="BD484" s="78"/>
      <c r="BE484" s="78"/>
      <c r="BF484" s="143"/>
      <c r="BG484" s="78"/>
      <c r="BH484" s="78"/>
      <c r="BI484" s="78"/>
      <c r="BJ484" s="143"/>
      <c r="BK484" s="78"/>
      <c r="BL484" s="78"/>
      <c r="BM484" s="78"/>
      <c r="BN484" s="78"/>
      <c r="BO484" s="78"/>
      <c r="BP484" s="78"/>
      <c r="BQ484" s="78"/>
      <c r="BR484" s="78"/>
      <c r="BS484" s="78"/>
      <c r="BT484" s="78"/>
      <c r="BU484" s="78"/>
      <c r="BV484" s="78"/>
      <c r="BW484" s="78"/>
      <c r="BX484" s="78"/>
      <c r="BY484" s="78"/>
      <c r="BZ484" s="78"/>
      <c r="CA484" s="78"/>
      <c r="CB484" s="78"/>
      <c r="CC484" s="78"/>
      <c r="CD484" s="78"/>
    </row>
    <row r="485" spans="1:82" x14ac:dyDescent="0.25">
      <c r="A485" s="146"/>
      <c r="E485" s="78"/>
      <c r="F485" s="78"/>
      <c r="G485" s="78"/>
      <c r="H485" s="78"/>
      <c r="I485" s="78"/>
      <c r="J485" s="78"/>
      <c r="K485" s="143"/>
      <c r="L485" s="78"/>
      <c r="M485" s="78"/>
      <c r="N485" s="78"/>
      <c r="O485" s="78"/>
      <c r="P485" s="78"/>
      <c r="Q485" s="78"/>
      <c r="R485" s="78"/>
      <c r="S485" s="78"/>
      <c r="T485" s="78"/>
      <c r="U485" s="78"/>
      <c r="V485" s="78"/>
      <c r="W485" s="78"/>
      <c r="X485" s="78"/>
      <c r="Y485" s="78"/>
      <c r="Z485" s="78"/>
      <c r="AA485" s="78"/>
      <c r="AB485" s="78"/>
      <c r="AC485" s="78"/>
      <c r="AD485" s="78"/>
      <c r="AE485" s="143"/>
      <c r="AF485" s="78"/>
      <c r="AG485" s="78"/>
      <c r="AH485" s="78"/>
      <c r="AI485" s="143"/>
      <c r="AJ485" s="78"/>
      <c r="AK485" s="78"/>
      <c r="AL485" s="78"/>
      <c r="AM485" s="143"/>
      <c r="AN485" s="78"/>
      <c r="AO485" s="78"/>
      <c r="AP485" s="78"/>
      <c r="AQ485" s="143"/>
      <c r="AR485" s="78"/>
      <c r="AS485" s="78"/>
      <c r="AT485" s="78"/>
      <c r="AU485" s="78"/>
      <c r="AV485" s="78"/>
      <c r="AW485" s="78"/>
      <c r="AX485" s="143"/>
      <c r="AY485" s="78"/>
      <c r="AZ485" s="78"/>
      <c r="BA485" s="78"/>
      <c r="BB485" s="78"/>
      <c r="BC485" s="78"/>
      <c r="BD485" s="78"/>
      <c r="BE485" s="78"/>
      <c r="BF485" s="143"/>
      <c r="BG485" s="78"/>
      <c r="BH485" s="78"/>
      <c r="BI485" s="78"/>
      <c r="BJ485" s="143"/>
      <c r="BK485" s="78"/>
      <c r="BL485" s="78"/>
      <c r="BM485" s="78"/>
      <c r="BN485" s="78"/>
      <c r="BO485" s="78"/>
      <c r="BP485" s="78"/>
      <c r="BQ485" s="78"/>
      <c r="BR485" s="78"/>
      <c r="BS485" s="78"/>
      <c r="BT485" s="78"/>
      <c r="BU485" s="78"/>
      <c r="BV485" s="78"/>
      <c r="BW485" s="78"/>
      <c r="BX485" s="78"/>
      <c r="BY485" s="78"/>
      <c r="BZ485" s="78"/>
      <c r="CA485" s="78"/>
      <c r="CB485" s="78"/>
      <c r="CC485" s="78"/>
      <c r="CD485" s="78"/>
    </row>
  </sheetData>
  <sheetProtection algorithmName="SHA-512" hashValue="NmkBZqN3gEWQLQwFa96lLKyyN3XXDVXbmzsFejjuYnukYg6jaOE6CvYd23rgrjDKzBpDeC9z605jWhPvIxkufw==" saltValue="DpliiCN/o8sQJoiVjdWX9g==" spinCount="100000" sheet="1" objects="1" scenarios="1"/>
  <autoFilter ref="A3:BX3">
    <sortState ref="A4:BX464">
      <sortCondition ref="D3"/>
    </sortState>
  </autoFilter>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T24"/>
  <sheetViews>
    <sheetView topLeftCell="Q1" workbookViewId="0">
      <selection activeCell="AJ4" sqref="AJ4:AL4"/>
    </sheetView>
  </sheetViews>
  <sheetFormatPr defaultRowHeight="15" x14ac:dyDescent="0.25"/>
  <cols>
    <col min="1" max="1" width="44.85546875" style="145" customWidth="1"/>
    <col min="2" max="2" width="10.42578125" style="146" customWidth="1"/>
    <col min="3" max="3" width="24.5703125" style="78" customWidth="1"/>
    <col min="4" max="4" width="16.28515625" style="78" customWidth="1"/>
    <col min="5" max="5" width="9.85546875" style="76" customWidth="1"/>
    <col min="6" max="6" width="8.140625" style="76" customWidth="1"/>
    <col min="7" max="7" width="8.5703125" style="76" customWidth="1"/>
    <col min="8" max="8" width="8.140625" style="76" customWidth="1"/>
    <col min="9" max="9" width="8.85546875" style="76" customWidth="1"/>
    <col min="10" max="10" width="9.140625" style="76"/>
    <col min="11" max="11" width="9.140625" style="144" customWidth="1"/>
    <col min="12" max="12" width="7.28515625" style="76" customWidth="1"/>
    <col min="13" max="13" width="6.28515625" style="76" customWidth="1"/>
    <col min="14" max="14" width="9.42578125" style="76" customWidth="1"/>
    <col min="15" max="15" width="7" style="76" customWidth="1"/>
    <col min="16" max="16" width="6.42578125" style="76" customWidth="1"/>
    <col min="17" max="17" width="6.140625" style="76" customWidth="1"/>
    <col min="18" max="18" width="9.85546875" style="76" customWidth="1"/>
    <col min="19" max="19" width="9.140625" style="76"/>
    <col min="20" max="20" width="6.140625" style="76" customWidth="1"/>
    <col min="21" max="21" width="9.140625" style="76"/>
    <col min="22" max="22" width="9.7109375" style="76" customWidth="1"/>
    <col min="23" max="23" width="13.85546875" style="76" customWidth="1"/>
    <col min="24" max="24" width="8.42578125" style="76" customWidth="1"/>
    <col min="25" max="25" width="8.140625" style="76" customWidth="1"/>
    <col min="26" max="26" width="12.140625" style="76" customWidth="1"/>
    <col min="27" max="27" width="10.7109375" style="76" customWidth="1"/>
    <col min="28" max="28" width="10.28515625" style="76" customWidth="1"/>
    <col min="29" max="29" width="12.28515625" style="76" customWidth="1"/>
    <col min="30" max="30" width="10.28515625" style="76" customWidth="1"/>
    <col min="31" max="31" width="7.85546875" style="144" customWidth="1"/>
    <col min="32" max="32" width="9.28515625" style="76" customWidth="1"/>
    <col min="33" max="33" width="9" style="76" customWidth="1"/>
    <col min="34" max="34" width="8.7109375" style="76" customWidth="1"/>
    <col min="35" max="35" width="10" style="144" customWidth="1"/>
    <col min="36" max="37" width="9.28515625" style="76" customWidth="1"/>
    <col min="38" max="38" width="9.140625" style="76"/>
    <col min="39" max="39" width="12.85546875" style="144" customWidth="1"/>
    <col min="40" max="40" width="9.42578125" style="76" customWidth="1"/>
    <col min="41" max="41" width="10.28515625" style="76" customWidth="1"/>
    <col min="42" max="42" width="10.5703125" style="76" customWidth="1"/>
    <col min="43" max="43" width="9.85546875" style="144" customWidth="1"/>
    <col min="44" max="44" width="10" style="76" customWidth="1"/>
    <col min="45" max="45" width="10.28515625" style="76" customWidth="1"/>
    <col min="46" max="46" width="10.140625" style="76" customWidth="1"/>
    <col min="47" max="48" width="13.42578125" style="76" bestFit="1" customWidth="1"/>
    <col min="49" max="49" width="11.7109375" style="76" customWidth="1"/>
    <col min="50" max="50" width="10.85546875" style="144" customWidth="1"/>
    <col min="51" max="51" width="9.7109375" style="76" customWidth="1"/>
    <col min="52" max="52" width="10.7109375" style="76" customWidth="1"/>
    <col min="53" max="53" width="10.140625" style="76" customWidth="1"/>
    <col min="54" max="54" width="9.28515625" style="76" bestFit="1" customWidth="1"/>
    <col min="55" max="57" width="9.28515625" style="76" customWidth="1"/>
    <col min="58" max="58" width="13" style="144" customWidth="1"/>
    <col min="59" max="61" width="9.5703125" style="76" customWidth="1"/>
    <col min="62" max="62" width="9.28515625" style="144" bestFit="1" customWidth="1"/>
    <col min="63" max="64" width="9.28515625" style="76" customWidth="1"/>
    <col min="65" max="65" width="8.5703125" style="76" customWidth="1"/>
    <col min="66" max="66" width="7.5703125" style="76" customWidth="1"/>
    <col min="67" max="67" width="7.42578125" style="76" customWidth="1"/>
    <col min="68" max="68" width="8" style="76" customWidth="1"/>
    <col min="69" max="69" width="8.28515625" style="76" customWidth="1"/>
    <col min="70" max="70" width="9.140625" style="76"/>
    <col min="71" max="71" width="8.140625" style="76" customWidth="1"/>
    <col min="72" max="72" width="8.28515625" style="76" bestFit="1" customWidth="1"/>
    <col min="73" max="73" width="5.5703125" style="76" customWidth="1"/>
    <col min="74" max="75" width="8.140625" style="76" customWidth="1"/>
    <col min="76" max="76" width="8" style="76" customWidth="1"/>
    <col min="77" max="16384" width="9.140625" style="76"/>
  </cols>
  <sheetData>
    <row r="1" spans="1:150" ht="15.75" thickBot="1" x14ac:dyDescent="0.3">
      <c r="A1" s="146"/>
      <c r="E1" s="78"/>
      <c r="F1" s="78"/>
      <c r="G1" s="78"/>
      <c r="H1" s="78"/>
      <c r="I1" s="78"/>
      <c r="J1" s="78"/>
      <c r="K1" s="78"/>
      <c r="L1" s="78"/>
      <c r="M1" s="78"/>
      <c r="N1" s="78"/>
      <c r="O1" s="78"/>
      <c r="P1" s="78"/>
      <c r="Q1" s="78"/>
      <c r="R1" s="78"/>
      <c r="S1" s="78"/>
      <c r="T1" s="78"/>
      <c r="U1" s="78"/>
      <c r="V1" s="78"/>
      <c r="W1" s="78"/>
      <c r="X1" s="78"/>
      <c r="Y1" s="78"/>
      <c r="Z1" s="78"/>
      <c r="AA1" s="78"/>
      <c r="AB1" s="78"/>
      <c r="AC1" s="78"/>
      <c r="AD1" s="78"/>
      <c r="AE1" s="76"/>
      <c r="AI1" s="76"/>
      <c r="AM1" s="76"/>
      <c r="AQ1" s="76"/>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row>
    <row r="2" spans="1:150" ht="15.75" thickBot="1" x14ac:dyDescent="0.3">
      <c r="A2" s="146"/>
      <c r="E2" s="78"/>
      <c r="F2" s="78"/>
      <c r="G2" s="78"/>
      <c r="H2" s="78"/>
      <c r="I2" s="78"/>
      <c r="J2" s="78"/>
      <c r="K2" s="78"/>
      <c r="L2" s="78"/>
      <c r="M2" s="78"/>
      <c r="N2" s="78"/>
      <c r="O2" s="78"/>
      <c r="P2" s="78"/>
      <c r="Q2" s="78"/>
      <c r="R2" s="78"/>
      <c r="S2" s="78"/>
      <c r="T2" s="78"/>
      <c r="U2" s="78"/>
      <c r="V2" s="78"/>
      <c r="W2" s="78"/>
      <c r="X2" s="78"/>
      <c r="Y2" s="78"/>
      <c r="Z2" s="78"/>
      <c r="AA2" s="78"/>
      <c r="AB2" s="78"/>
      <c r="AC2" s="78"/>
      <c r="AD2" s="78"/>
      <c r="AE2" s="150"/>
      <c r="AF2" s="182" t="s">
        <v>739</v>
      </c>
      <c r="AG2" s="151"/>
      <c r="AH2" s="152"/>
      <c r="AI2" s="153"/>
      <c r="AJ2" s="183" t="s">
        <v>723</v>
      </c>
      <c r="AK2" s="154"/>
      <c r="AL2" s="155"/>
      <c r="AM2" s="153"/>
      <c r="AN2" s="183" t="s">
        <v>722</v>
      </c>
      <c r="AO2" s="154"/>
      <c r="AP2" s="155"/>
      <c r="AQ2" s="150"/>
      <c r="AR2" s="182" t="s">
        <v>353</v>
      </c>
      <c r="AS2" s="151"/>
      <c r="AT2" s="152"/>
      <c r="AU2" s="78"/>
      <c r="AV2" s="78"/>
      <c r="AW2" s="78"/>
      <c r="AX2" s="153"/>
      <c r="AY2" s="183" t="s">
        <v>724</v>
      </c>
      <c r="AZ2" s="154"/>
      <c r="BA2" s="155"/>
      <c r="BB2" s="78"/>
      <c r="BC2" s="78"/>
      <c r="BD2" s="78"/>
      <c r="BE2" s="78"/>
      <c r="BF2" s="153"/>
      <c r="BG2" s="183" t="s">
        <v>725</v>
      </c>
      <c r="BH2" s="154"/>
      <c r="BI2" s="155"/>
      <c r="BJ2" s="154"/>
      <c r="BK2" s="183" t="s">
        <v>726</v>
      </c>
      <c r="BL2" s="154"/>
      <c r="BM2" s="154"/>
      <c r="BN2" s="193" t="s">
        <v>727</v>
      </c>
      <c r="BO2" s="194"/>
      <c r="BP2" s="195"/>
      <c r="BQ2" s="78"/>
      <c r="BR2" s="78"/>
      <c r="BS2" s="78"/>
      <c r="BT2" s="78"/>
      <c r="BU2" s="78"/>
      <c r="BV2" s="193" t="s">
        <v>728</v>
      </c>
      <c r="BW2" s="194"/>
      <c r="BX2" s="195"/>
      <c r="BY2" s="78"/>
      <c r="BZ2" s="78"/>
      <c r="CA2" s="78"/>
    </row>
    <row r="3" spans="1:150" s="71" customFormat="1" ht="69" customHeight="1" thickTop="1" thickBot="1" x14ac:dyDescent="0.3">
      <c r="A3" s="39" t="s">
        <v>513</v>
      </c>
      <c r="B3" s="40" t="s">
        <v>514</v>
      </c>
      <c r="C3" s="40" t="s">
        <v>515</v>
      </c>
      <c r="D3" s="40" t="s">
        <v>39</v>
      </c>
      <c r="E3" s="47" t="s">
        <v>516</v>
      </c>
      <c r="F3" s="47" t="s">
        <v>517</v>
      </c>
      <c r="G3" s="47" t="s">
        <v>518</v>
      </c>
      <c r="H3" s="47" t="s">
        <v>519</v>
      </c>
      <c r="I3" s="47" t="s">
        <v>520</v>
      </c>
      <c r="J3" s="41" t="s">
        <v>521</v>
      </c>
      <c r="K3" s="42" t="s">
        <v>522</v>
      </c>
      <c r="L3" s="43" t="s">
        <v>523</v>
      </c>
      <c r="M3" s="44" t="s">
        <v>524</v>
      </c>
      <c r="N3" s="45" t="s">
        <v>525</v>
      </c>
      <c r="O3" s="46" t="s">
        <v>526</v>
      </c>
      <c r="P3" s="46" t="s">
        <v>527</v>
      </c>
      <c r="Q3" s="46" t="s">
        <v>528</v>
      </c>
      <c r="R3" s="46" t="s">
        <v>529</v>
      </c>
      <c r="S3" s="46" t="s">
        <v>530</v>
      </c>
      <c r="T3" s="46" t="s">
        <v>531</v>
      </c>
      <c r="U3" s="46" t="s">
        <v>532</v>
      </c>
      <c r="V3" s="46" t="s">
        <v>533</v>
      </c>
      <c r="W3" s="46" t="s">
        <v>534</v>
      </c>
      <c r="X3" s="46" t="s">
        <v>535</v>
      </c>
      <c r="Y3" s="46" t="s">
        <v>536</v>
      </c>
      <c r="Z3" s="46" t="s">
        <v>537</v>
      </c>
      <c r="AA3" s="46" t="s">
        <v>538</v>
      </c>
      <c r="AB3" s="46" t="s">
        <v>539</v>
      </c>
      <c r="AC3" s="47" t="s">
        <v>540</v>
      </c>
      <c r="AD3" s="41" t="s">
        <v>541</v>
      </c>
      <c r="AE3" s="48" t="s">
        <v>542</v>
      </c>
      <c r="AF3" s="49" t="s">
        <v>543</v>
      </c>
      <c r="AG3" s="50" t="s">
        <v>544</v>
      </c>
      <c r="AH3" s="51" t="s">
        <v>545</v>
      </c>
      <c r="AI3" s="52" t="s">
        <v>546</v>
      </c>
      <c r="AJ3" s="49" t="s">
        <v>547</v>
      </c>
      <c r="AK3" s="50" t="s">
        <v>548</v>
      </c>
      <c r="AL3" s="53" t="s">
        <v>549</v>
      </c>
      <c r="AM3" s="52" t="s">
        <v>550</v>
      </c>
      <c r="AN3" s="54" t="s">
        <v>551</v>
      </c>
      <c r="AO3" s="50" t="s">
        <v>552</v>
      </c>
      <c r="AP3" s="53" t="s">
        <v>553</v>
      </c>
      <c r="AQ3" s="55" t="s">
        <v>554</v>
      </c>
      <c r="AR3" s="56" t="s">
        <v>555</v>
      </c>
      <c r="AS3" s="57" t="s">
        <v>556</v>
      </c>
      <c r="AT3" s="58" t="s">
        <v>557</v>
      </c>
      <c r="AU3" s="45" t="s">
        <v>558</v>
      </c>
      <c r="AV3" s="47" t="s">
        <v>559</v>
      </c>
      <c r="AW3" s="59" t="s">
        <v>560</v>
      </c>
      <c r="AX3" s="60" t="s">
        <v>561</v>
      </c>
      <c r="AY3" s="61" t="s">
        <v>562</v>
      </c>
      <c r="AZ3" s="62" t="s">
        <v>563</v>
      </c>
      <c r="BA3" s="63" t="s">
        <v>564</v>
      </c>
      <c r="BB3" s="55" t="s">
        <v>565</v>
      </c>
      <c r="BC3" s="61" t="s">
        <v>566</v>
      </c>
      <c r="BD3" s="62" t="s">
        <v>567</v>
      </c>
      <c r="BE3" s="64" t="s">
        <v>568</v>
      </c>
      <c r="BF3" s="65" t="s">
        <v>569</v>
      </c>
      <c r="BG3" s="56" t="s">
        <v>570</v>
      </c>
      <c r="BH3" s="57" t="s">
        <v>571</v>
      </c>
      <c r="BI3" s="66" t="s">
        <v>572</v>
      </c>
      <c r="BJ3" s="67" t="s">
        <v>573</v>
      </c>
      <c r="BK3" s="56" t="s">
        <v>574</v>
      </c>
      <c r="BL3" s="57" t="s">
        <v>575</v>
      </c>
      <c r="BM3" s="66" t="s">
        <v>576</v>
      </c>
      <c r="BN3" s="188" t="s">
        <v>487</v>
      </c>
      <c r="BO3" s="189" t="s">
        <v>488</v>
      </c>
      <c r="BP3" s="190" t="s">
        <v>489</v>
      </c>
      <c r="BQ3" s="68" t="s">
        <v>486</v>
      </c>
      <c r="BR3" s="69"/>
      <c r="BS3" s="68" t="s">
        <v>577</v>
      </c>
      <c r="BT3" s="68" t="s">
        <v>578</v>
      </c>
      <c r="BU3" s="70"/>
      <c r="BV3" s="188" t="s">
        <v>579</v>
      </c>
      <c r="BW3" s="189" t="s">
        <v>580</v>
      </c>
      <c r="BX3" s="190" t="s">
        <v>581</v>
      </c>
    </row>
    <row r="4" spans="1:150" ht="15.75" thickTop="1" x14ac:dyDescent="0.25">
      <c r="A4" s="204" t="s">
        <v>750</v>
      </c>
      <c r="B4" s="210">
        <v>331</v>
      </c>
      <c r="C4" s="211" t="s">
        <v>666</v>
      </c>
      <c r="D4" s="211" t="s">
        <v>1</v>
      </c>
      <c r="E4" s="219">
        <f>1476.304-148.737</f>
        <v>1327.567</v>
      </c>
      <c r="F4" s="219">
        <f>37.571+1.77*660/760-2.145-1.392</f>
        <v>35.571105263157889</v>
      </c>
      <c r="G4" s="220">
        <v>0</v>
      </c>
      <c r="H4" s="221">
        <f>14.605</f>
        <v>14.605</v>
      </c>
      <c r="I4" s="221">
        <v>0</v>
      </c>
      <c r="J4" s="221">
        <v>0</v>
      </c>
      <c r="K4" s="219">
        <f>2152.84+701.516+158.134*660/760-420.695-18.649-38.799</f>
        <v>2513.5398947368421</v>
      </c>
      <c r="L4" s="221">
        <f>0.55*K4</f>
        <v>1382.4469421052634</v>
      </c>
      <c r="M4" s="221">
        <f>0.45*K4</f>
        <v>1131.092952631579</v>
      </c>
      <c r="N4" s="221">
        <v>0</v>
      </c>
      <c r="O4" s="221">
        <f>250.346*660/760-60.313</f>
        <v>157.0927368421053</v>
      </c>
      <c r="P4" s="221">
        <v>0</v>
      </c>
      <c r="Q4" s="221">
        <v>0</v>
      </c>
      <c r="R4" s="221">
        <v>0</v>
      </c>
      <c r="S4" s="221">
        <v>0</v>
      </c>
      <c r="T4" s="221">
        <v>0</v>
      </c>
      <c r="U4" s="219">
        <f>54.7599075194486+6.701*660/760</f>
        <v>60.579196993132811</v>
      </c>
      <c r="V4" s="219">
        <f>48.731+356.187+0.617*660/760</f>
        <v>405.45381578947371</v>
      </c>
      <c r="W4" s="219">
        <f>569.428764538736+7.546*660/760</f>
        <v>575.98186980189394</v>
      </c>
      <c r="X4" s="221">
        <v>0</v>
      </c>
      <c r="Y4" s="221">
        <v>0</v>
      </c>
      <c r="Z4" s="221">
        <v>0</v>
      </c>
      <c r="AA4" s="221">
        <v>0</v>
      </c>
      <c r="AB4" s="219">
        <f>2810.994+33.863*660/760-650.461-51.065</f>
        <v>2138.8753421052629</v>
      </c>
      <c r="AC4" s="219">
        <v>0</v>
      </c>
      <c r="AD4" s="221">
        <v>0</v>
      </c>
      <c r="AE4" s="222">
        <v>1282.3510000000001</v>
      </c>
      <c r="AF4" s="219">
        <f>AE4*0</f>
        <v>0</v>
      </c>
      <c r="AG4" s="219">
        <f>AE4*73.471%</f>
        <v>942.1561032100002</v>
      </c>
      <c r="AH4" s="223">
        <f>AE4*26.529%</f>
        <v>340.19489679000009</v>
      </c>
      <c r="AI4" s="224">
        <f>1270.807+216.785+1.128+227.224+97.661+66-(97.349+265.651)</f>
        <v>1516.605</v>
      </c>
      <c r="AJ4" s="221">
        <f>0.76*(1270.807+216.785+1.128+227.224+97.661-97.349-265.651)+0.529+38.768+0.264+14.418</f>
        <v>1156.4387999999999</v>
      </c>
      <c r="AK4" s="221">
        <f>0.24*(1270.807+216.785+1.128+227.224+97.661-97.349-265.651)+(7.672+4.271)*0.55</f>
        <v>354.71384999999998</v>
      </c>
      <c r="AL4" s="221">
        <f>0*(1270.807+216.785+1.128+227.224+97.661)+(7.672+4.271)*0.45</f>
        <v>5.3743499999999997</v>
      </c>
      <c r="AM4" s="225">
        <v>2.339816141</v>
      </c>
      <c r="AN4" s="224">
        <f>AM4*0.76</f>
        <v>1.7782602671600001</v>
      </c>
      <c r="AO4" s="219">
        <f>AM4*0.24</f>
        <v>0.56155587383999994</v>
      </c>
      <c r="AP4" s="221">
        <f>0*AM4</f>
        <v>0</v>
      </c>
      <c r="AQ4" s="219">
        <v>0</v>
      </c>
      <c r="AR4" s="221">
        <v>0</v>
      </c>
      <c r="AS4" s="221">
        <f>0*AQ4</f>
        <v>0</v>
      </c>
      <c r="AT4" s="221">
        <f>0*AQ4</f>
        <v>0</v>
      </c>
      <c r="AU4" s="221">
        <v>0</v>
      </c>
      <c r="AV4" s="221">
        <v>0</v>
      </c>
      <c r="AW4" s="221">
        <v>0</v>
      </c>
      <c r="AX4" s="226">
        <v>0</v>
      </c>
      <c r="AY4" s="221">
        <f t="shared" ref="AY4" si="0">0*AX4</f>
        <v>0</v>
      </c>
      <c r="AZ4" s="221">
        <f t="shared" ref="AZ4" si="1">0.55*AX4</f>
        <v>0</v>
      </c>
      <c r="BA4" s="221">
        <f t="shared" ref="BA4" si="2">0.45*AX4</f>
        <v>0</v>
      </c>
      <c r="BB4" s="221">
        <v>0</v>
      </c>
      <c r="BC4" s="221">
        <f t="shared" ref="BC4" si="3">BB4*0</f>
        <v>0</v>
      </c>
      <c r="BD4" s="221">
        <f t="shared" ref="BD4" si="4">BB4*0</f>
        <v>0</v>
      </c>
      <c r="BE4" s="221">
        <f t="shared" ref="BE4" si="5">1*BB4</f>
        <v>0</v>
      </c>
      <c r="BF4" s="227">
        <v>0</v>
      </c>
      <c r="BG4" s="227">
        <v>0</v>
      </c>
      <c r="BH4" s="227">
        <v>0</v>
      </c>
      <c r="BI4" s="227">
        <v>0</v>
      </c>
      <c r="BJ4" s="227">
        <f>1023.451+660/760*31.848-(216.785+1.128+227.224+97.661)-2.117</f>
        <v>506.19347368421057</v>
      </c>
      <c r="BK4" s="227">
        <f>(1023.451-(216.785+1.128+227.224+97.661)-(117.5+65.1+64.8)-2.117)*0.76+0.022</f>
        <v>175.68536000000003</v>
      </c>
      <c r="BL4" s="227">
        <f>(1023.451-(216.785+1.128+227.224+97.661)-(117.5+65.1+64.8)-2.117)*0.24+(117.5+65.1+64.8)*0.55+31.577*660/760+(0.246+0.003)*0.55</f>
        <v>219.10172157894738</v>
      </c>
      <c r="BM4" s="227">
        <f>(117.5+65.1+64.8)*0.45+(0.246+0.003)*0.45</f>
        <v>111.44204999999999</v>
      </c>
      <c r="BN4" s="212">
        <f>AF4+AJ4+AN4+AR4+AY4+BC4+BG4+BK4</f>
        <v>1333.9024202671599</v>
      </c>
      <c r="BO4" s="212">
        <f>L4+O4+P4+Q4+R4+S4+T4+U4+V4+W4+X4+Y4+Z4+AA4+AB4+AG4+AK4+AO4+AS4+AW4+AZ4+BD4+BH4+BL4</f>
        <v>6236.9631342999191</v>
      </c>
      <c r="BP4" s="212">
        <f>E4+F4+G4+H4+I4+J4+M4+N4+AC4+AD4+AH4+AL4+AP4+AT4+AU4+AV4+BA4+BE4+BI4+BM4</f>
        <v>2965.8473546847372</v>
      </c>
      <c r="BQ4" s="92">
        <f>BN4+BO4+BP4</f>
        <v>10536.712909251815</v>
      </c>
      <c r="BR4" s="94"/>
      <c r="BS4" s="92">
        <f>SUM(E4:K4)+SUM(N4:AE4)+AI4+AM4+AQ4+AU4+AV4+AW4+AX4+BF4+BB4+BJ4</f>
        <v>10536.755251357079</v>
      </c>
      <c r="BT4" s="218">
        <f>BQ4-BS4</f>
        <v>-4.2342105263742269E-2</v>
      </c>
      <c r="BU4" s="92"/>
      <c r="BV4" s="95">
        <f t="shared" ref="BV4" si="6">IF(BN4=0,0,BN4/BQ4)</f>
        <v>0.12659568802486021</v>
      </c>
      <c r="BW4" s="95">
        <f t="shared" ref="BW4" si="7">IF(BO4=0,0,BO4/BQ4)</f>
        <v>0.59192683600817497</v>
      </c>
      <c r="BX4" s="95">
        <f t="shared" ref="BX4" si="8">IF(BP4=0,0,BP4/BQ4)</f>
        <v>0.28147747596696493</v>
      </c>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0"/>
      <c r="EB4" s="200"/>
      <c r="EC4" s="200"/>
      <c r="ED4" s="200"/>
      <c r="EE4" s="200"/>
      <c r="EF4" s="200"/>
      <c r="EG4" s="200"/>
      <c r="EH4" s="200"/>
      <c r="EI4" s="200"/>
      <c r="EJ4" s="200"/>
      <c r="EK4" s="94"/>
      <c r="EL4" s="94"/>
      <c r="EM4" s="94"/>
      <c r="EN4" s="94"/>
      <c r="EO4" s="94"/>
      <c r="EP4" s="94"/>
      <c r="EQ4" s="94"/>
      <c r="ER4" s="94"/>
      <c r="ES4" s="94"/>
      <c r="ET4" s="94"/>
    </row>
    <row r="5" spans="1:150" x14ac:dyDescent="0.25">
      <c r="BY5" s="78"/>
      <c r="BZ5" s="78"/>
      <c r="CA5" s="78"/>
      <c r="CB5" s="78"/>
      <c r="CC5" s="78"/>
      <c r="CD5" s="78"/>
      <c r="CE5" s="78"/>
      <c r="CF5" s="78"/>
      <c r="CG5" s="78"/>
      <c r="CH5" s="78"/>
      <c r="CI5" s="78"/>
      <c r="CJ5" s="78"/>
      <c r="CK5" s="78"/>
      <c r="CL5" s="78"/>
    </row>
    <row r="6" spans="1:150" x14ac:dyDescent="0.25">
      <c r="A6" s="181"/>
      <c r="C6" s="161"/>
      <c r="D6" s="161"/>
      <c r="E6" s="161"/>
      <c r="F6" s="78"/>
      <c r="G6" s="78"/>
      <c r="H6" s="78"/>
      <c r="I6" s="78"/>
      <c r="J6" s="78"/>
      <c r="K6" s="143"/>
      <c r="L6" s="78"/>
      <c r="M6" s="78"/>
      <c r="N6" s="78"/>
      <c r="O6" s="78"/>
      <c r="P6" s="78"/>
      <c r="Q6" s="78"/>
      <c r="R6" s="78"/>
      <c r="S6" s="78"/>
      <c r="T6" s="78"/>
      <c r="U6" s="78"/>
      <c r="V6" s="78"/>
      <c r="W6" s="78"/>
      <c r="X6" s="78"/>
      <c r="Y6" s="78"/>
      <c r="Z6" s="78"/>
      <c r="AA6" s="78"/>
      <c r="AB6" s="78"/>
      <c r="AC6" s="78"/>
      <c r="AD6" s="78"/>
      <c r="AE6" s="143"/>
      <c r="AF6" s="78"/>
      <c r="AG6" s="78"/>
      <c r="AH6" s="78"/>
      <c r="AI6" s="143"/>
      <c r="AJ6" s="78"/>
      <c r="AK6" s="78"/>
      <c r="AL6" s="78"/>
      <c r="AM6" s="143"/>
      <c r="AN6" s="78"/>
      <c r="AO6" s="78"/>
      <c r="AP6" s="78"/>
      <c r="AQ6" s="143"/>
      <c r="AR6" s="78"/>
      <c r="AS6" s="78"/>
      <c r="AT6" s="78"/>
      <c r="AU6" s="78"/>
      <c r="AV6" s="78"/>
      <c r="AW6" s="78"/>
      <c r="AX6" s="143"/>
      <c r="AY6" s="78"/>
      <c r="AZ6" s="78"/>
      <c r="BA6" s="78"/>
      <c r="BB6" s="78"/>
      <c r="BC6" s="78"/>
      <c r="BD6" s="78"/>
      <c r="BE6" s="78"/>
      <c r="BF6" s="143"/>
      <c r="BG6" s="78"/>
      <c r="BH6" s="78"/>
      <c r="BI6" s="78"/>
      <c r="BJ6" s="143"/>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row>
    <row r="7" spans="1:150" x14ac:dyDescent="0.25">
      <c r="A7" s="146"/>
      <c r="E7" s="78"/>
      <c r="F7" s="78"/>
      <c r="G7" s="78"/>
      <c r="H7" s="78"/>
      <c r="I7" s="78"/>
      <c r="J7" s="78"/>
      <c r="K7" s="143"/>
      <c r="L7" s="78"/>
      <c r="M7" s="78"/>
      <c r="N7" s="78"/>
      <c r="O7" s="78"/>
      <c r="P7" s="78"/>
      <c r="Q7" s="78"/>
      <c r="R7" s="78"/>
      <c r="S7" s="78"/>
      <c r="T7" s="78"/>
      <c r="U7" s="78"/>
      <c r="V7" s="78"/>
      <c r="W7" s="78"/>
      <c r="X7" s="78"/>
      <c r="Y7" s="78"/>
      <c r="Z7" s="78"/>
      <c r="AA7" s="78"/>
      <c r="AB7" s="78"/>
      <c r="AC7" s="78"/>
      <c r="AD7" s="78"/>
      <c r="AE7" s="143"/>
      <c r="AF7" s="78"/>
      <c r="AG7" s="78"/>
      <c r="AH7" s="78"/>
      <c r="AI7" s="143"/>
      <c r="AJ7" s="78"/>
      <c r="AK7" s="78"/>
      <c r="AL7" s="78"/>
      <c r="AM7" s="143"/>
      <c r="AN7" s="78"/>
      <c r="AO7" s="78"/>
      <c r="AP7" s="78"/>
      <c r="AQ7" s="143"/>
      <c r="AR7" s="78"/>
      <c r="AS7" s="78"/>
      <c r="AT7" s="78"/>
      <c r="AU7" s="78"/>
      <c r="AV7" s="78"/>
      <c r="AW7" s="78"/>
      <c r="AX7" s="143"/>
      <c r="AY7" s="78"/>
      <c r="AZ7" s="78"/>
      <c r="BA7" s="78"/>
      <c r="BB7" s="78"/>
      <c r="BC7" s="78"/>
      <c r="BD7" s="78"/>
      <c r="BE7" s="78"/>
      <c r="BF7" s="143"/>
      <c r="BG7" s="78"/>
      <c r="BH7" s="78"/>
      <c r="BI7" s="78"/>
      <c r="BJ7" s="143"/>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row>
    <row r="8" spans="1:150" x14ac:dyDescent="0.25">
      <c r="A8" s="146"/>
      <c r="C8" s="147"/>
      <c r="D8" s="147"/>
      <c r="E8" s="78"/>
      <c r="F8" s="78"/>
      <c r="G8" s="78"/>
      <c r="H8" s="78"/>
      <c r="I8" s="78"/>
      <c r="J8" s="78"/>
      <c r="K8" s="143"/>
      <c r="L8" s="78"/>
      <c r="M8" s="78"/>
      <c r="N8" s="78"/>
      <c r="O8" s="78"/>
      <c r="P8" s="78"/>
      <c r="Q8" s="78"/>
      <c r="R8" s="78"/>
      <c r="S8" s="78"/>
      <c r="T8" s="78"/>
      <c r="U8" s="78"/>
      <c r="V8" s="78"/>
      <c r="W8" s="78"/>
      <c r="X8" s="78"/>
      <c r="Y8" s="78"/>
      <c r="Z8" s="78"/>
      <c r="AA8" s="78"/>
      <c r="AB8" s="78"/>
      <c r="AC8" s="78"/>
      <c r="AD8" s="78"/>
      <c r="AE8" s="143"/>
      <c r="AF8" s="78"/>
      <c r="AG8" s="78"/>
      <c r="AH8" s="78"/>
      <c r="AI8" s="143"/>
      <c r="AJ8" s="78"/>
      <c r="AK8" s="78"/>
      <c r="AL8" s="78"/>
      <c r="AM8" s="143"/>
      <c r="AN8" s="78"/>
      <c r="AO8" s="78"/>
      <c r="AP8" s="78"/>
      <c r="AQ8" s="143"/>
      <c r="AR8" s="78"/>
      <c r="AS8" s="78"/>
      <c r="AT8" s="78"/>
      <c r="AU8" s="78"/>
      <c r="AV8" s="78"/>
      <c r="AW8" s="78"/>
      <c r="AX8" s="143"/>
      <c r="AY8" s="78"/>
      <c r="AZ8" s="78"/>
      <c r="BA8" s="78"/>
      <c r="BB8" s="78"/>
      <c r="BC8" s="78"/>
      <c r="BD8" s="78"/>
      <c r="BE8" s="78"/>
      <c r="BF8" s="143"/>
      <c r="BG8" s="78"/>
      <c r="BH8" s="78"/>
      <c r="BI8" s="78"/>
      <c r="BJ8" s="143"/>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row>
    <row r="9" spans="1:150" x14ac:dyDescent="0.25">
      <c r="A9" s="146"/>
      <c r="C9" s="147"/>
      <c r="D9" s="147"/>
      <c r="E9" s="78"/>
      <c r="F9" s="78"/>
      <c r="G9" s="78"/>
      <c r="H9" s="78"/>
      <c r="I9" s="78"/>
      <c r="J9" s="78"/>
      <c r="K9" s="143"/>
      <c r="L9" s="78"/>
      <c r="M9" s="78"/>
      <c r="N9" s="78"/>
      <c r="O9" s="78"/>
      <c r="P9" s="78"/>
      <c r="Q9" s="78"/>
      <c r="R9" s="78"/>
      <c r="S9" s="78"/>
      <c r="T9" s="78"/>
      <c r="U9" s="78"/>
      <c r="V9" s="78"/>
      <c r="W9" s="78"/>
      <c r="X9" s="78"/>
      <c r="Y9" s="78"/>
      <c r="Z9" s="78"/>
      <c r="AA9" s="78"/>
      <c r="AB9" s="78"/>
      <c r="AC9" s="78"/>
      <c r="AD9" s="78"/>
      <c r="AE9" s="143"/>
      <c r="AF9" s="78"/>
      <c r="AG9" s="78"/>
      <c r="AH9" s="78"/>
      <c r="AI9" s="143"/>
      <c r="AJ9" s="78"/>
      <c r="AK9" s="78"/>
      <c r="AL9" s="78"/>
      <c r="AM9" s="143"/>
      <c r="AN9" s="78"/>
      <c r="AO9" s="78"/>
      <c r="AP9" s="78"/>
      <c r="AQ9" s="143"/>
      <c r="AR9" s="78"/>
      <c r="AS9" s="78"/>
      <c r="AT9" s="78"/>
      <c r="AU9" s="78"/>
      <c r="AV9" s="78"/>
      <c r="AW9" s="78"/>
      <c r="AX9" s="143"/>
      <c r="AY9" s="78"/>
      <c r="AZ9" s="78"/>
      <c r="BA9" s="78"/>
      <c r="BB9" s="78"/>
      <c r="BC9" s="78"/>
      <c r="BD9" s="78"/>
      <c r="BE9" s="78"/>
      <c r="BF9" s="143"/>
      <c r="BG9" s="78"/>
      <c r="BH9" s="78"/>
      <c r="BI9" s="78"/>
      <c r="BJ9" s="143"/>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row>
    <row r="10" spans="1:150" ht="47.25" x14ac:dyDescent="0.25">
      <c r="A10" s="213" t="s">
        <v>749</v>
      </c>
      <c r="C10" s="147"/>
      <c r="D10" s="147"/>
      <c r="E10" s="78"/>
      <c r="F10" s="78"/>
      <c r="G10" s="78"/>
      <c r="H10" s="78"/>
      <c r="I10" s="78"/>
      <c r="J10" s="78"/>
      <c r="K10" s="143"/>
      <c r="L10" s="78"/>
      <c r="M10" s="78"/>
      <c r="N10" s="78"/>
      <c r="O10" s="78"/>
      <c r="P10" s="78"/>
      <c r="Q10" s="78"/>
      <c r="R10" s="78"/>
      <c r="S10" s="78"/>
      <c r="T10" s="78"/>
      <c r="U10" s="78"/>
      <c r="V10" s="78"/>
      <c r="W10" s="78"/>
      <c r="X10" s="78"/>
      <c r="Y10" s="78"/>
      <c r="Z10" s="78"/>
      <c r="AA10" s="78"/>
      <c r="AB10" s="78"/>
      <c r="AC10" s="78"/>
      <c r="AD10" s="78"/>
      <c r="AE10" s="143"/>
      <c r="AF10" s="78"/>
      <c r="AG10" s="78"/>
      <c r="AH10" s="78"/>
      <c r="AI10" s="143"/>
      <c r="AJ10" s="78"/>
      <c r="AK10" s="78"/>
      <c r="AL10" s="78"/>
      <c r="AM10" s="143"/>
      <c r="AN10" s="78"/>
      <c r="AO10" s="78"/>
      <c r="AP10" s="78"/>
      <c r="AQ10" s="143"/>
      <c r="AR10" s="78"/>
      <c r="AS10" s="78"/>
      <c r="AT10" s="78"/>
      <c r="AU10" s="78"/>
      <c r="AV10" s="78"/>
      <c r="AW10" s="78"/>
      <c r="AX10" s="143"/>
      <c r="AY10" s="78"/>
      <c r="AZ10" s="78"/>
      <c r="BA10" s="78"/>
      <c r="BB10" s="78"/>
      <c r="BC10" s="78"/>
      <c r="BD10" s="78"/>
      <c r="BE10" s="78"/>
      <c r="BF10" s="143"/>
      <c r="BG10" s="78"/>
      <c r="BH10" s="78"/>
      <c r="BI10" s="78"/>
      <c r="BJ10" s="143"/>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row>
    <row r="11" spans="1:150" ht="25.5" x14ac:dyDescent="0.25">
      <c r="A11" s="214" t="s">
        <v>742</v>
      </c>
      <c r="C11" s="147"/>
      <c r="D11" s="147"/>
      <c r="E11" s="78"/>
      <c r="F11" s="78"/>
      <c r="G11" s="78"/>
      <c r="H11" s="78"/>
      <c r="I11" s="78"/>
      <c r="J11" s="78"/>
      <c r="K11" s="143"/>
      <c r="L11" s="78"/>
      <c r="M11" s="78"/>
      <c r="N11" s="78"/>
      <c r="O11" s="78"/>
      <c r="P11" s="78"/>
      <c r="Q11" s="78"/>
      <c r="R11" s="78"/>
      <c r="S11" s="78"/>
      <c r="T11" s="78"/>
      <c r="U11" s="78"/>
      <c r="V11" s="78"/>
      <c r="W11" s="78"/>
      <c r="X11" s="78"/>
      <c r="Y11" s="78"/>
      <c r="Z11" s="78"/>
      <c r="AA11" s="78"/>
      <c r="AB11" s="78"/>
      <c r="AC11" s="78"/>
      <c r="AD11" s="78"/>
      <c r="AE11" s="143"/>
      <c r="AF11" s="78"/>
      <c r="AG11" s="78"/>
      <c r="AH11" s="78"/>
      <c r="AI11" s="143"/>
      <c r="AJ11" s="78"/>
      <c r="AK11" s="78"/>
      <c r="AL11" s="78"/>
      <c r="AM11" s="143"/>
      <c r="AN11" s="78"/>
      <c r="AO11" s="78"/>
      <c r="AP11" s="78"/>
      <c r="AQ11" s="143"/>
      <c r="AR11" s="78"/>
      <c r="AS11" s="78"/>
      <c r="AT11" s="78"/>
      <c r="AU11" s="78"/>
      <c r="AV11" s="78"/>
      <c r="AW11" s="78"/>
      <c r="AX11" s="143"/>
      <c r="AY11" s="78"/>
      <c r="AZ11" s="78"/>
      <c r="BA11" s="78"/>
      <c r="BB11" s="78"/>
      <c r="BC11" s="78"/>
      <c r="BD11" s="78"/>
      <c r="BE11" s="78"/>
      <c r="BF11" s="143"/>
      <c r="BG11" s="78"/>
      <c r="BH11" s="78"/>
      <c r="BI11" s="78"/>
      <c r="BJ11" s="143"/>
      <c r="BK11" s="78"/>
      <c r="BL11" s="78"/>
      <c r="BM11" s="78"/>
      <c r="BN11" s="78"/>
      <c r="BO11" s="78"/>
      <c r="BP11" s="78"/>
      <c r="BQ11" s="78"/>
      <c r="BR11" s="78"/>
      <c r="BS11" s="78"/>
      <c r="BT11" s="78"/>
      <c r="BU11" s="78"/>
      <c r="BV11" s="78"/>
      <c r="BW11" s="78"/>
      <c r="BX11" s="78"/>
      <c r="BY11" s="78"/>
      <c r="BZ11" s="78"/>
      <c r="CA11" s="78"/>
      <c r="CB11" s="78"/>
      <c r="CC11" s="78"/>
      <c r="CD11" s="78"/>
    </row>
    <row r="12" spans="1:150" x14ac:dyDescent="0.25">
      <c r="A12" s="215"/>
      <c r="E12" s="78"/>
      <c r="F12" s="78"/>
      <c r="G12" s="78"/>
      <c r="H12" s="78"/>
      <c r="I12" s="78"/>
      <c r="J12" s="78"/>
      <c r="K12" s="143"/>
      <c r="L12" s="78"/>
      <c r="M12" s="78"/>
      <c r="N12" s="78"/>
      <c r="O12" s="78"/>
      <c r="P12" s="78"/>
      <c r="Q12" s="78"/>
      <c r="R12" s="78"/>
      <c r="S12" s="78"/>
      <c r="T12" s="78"/>
      <c r="U12" s="78"/>
      <c r="V12" s="78"/>
      <c r="W12" s="78"/>
      <c r="X12" s="78"/>
      <c r="Y12" s="78"/>
      <c r="Z12" s="78"/>
      <c r="AA12" s="78"/>
      <c r="AB12" s="78"/>
      <c r="AC12" s="78"/>
      <c r="AD12" s="78"/>
      <c r="AE12" s="143"/>
      <c r="AF12" s="78"/>
      <c r="AG12" s="78"/>
      <c r="AH12" s="78"/>
      <c r="AI12" s="143"/>
      <c r="AJ12" s="78"/>
      <c r="AK12" s="78"/>
      <c r="AL12" s="78"/>
      <c r="AM12" s="143"/>
      <c r="AN12" s="78"/>
      <c r="AO12" s="78"/>
      <c r="AP12" s="78"/>
      <c r="AQ12" s="143"/>
      <c r="AR12" s="228"/>
      <c r="AS12" s="78"/>
      <c r="AT12" s="78"/>
      <c r="AU12" s="78"/>
      <c r="AV12" s="78"/>
      <c r="AW12" s="78"/>
      <c r="AX12" s="143"/>
      <c r="AY12" s="78"/>
      <c r="AZ12" s="78"/>
      <c r="BA12" s="78"/>
      <c r="BB12" s="78"/>
      <c r="BC12" s="78"/>
      <c r="BD12" s="78"/>
      <c r="BE12" s="78"/>
      <c r="BF12" s="143"/>
      <c r="BG12" s="78"/>
      <c r="BH12" s="78"/>
      <c r="BI12" s="78"/>
      <c r="BJ12" s="143"/>
      <c r="BK12" s="78"/>
      <c r="BL12" s="78"/>
      <c r="BM12" s="78"/>
      <c r="BN12" s="78"/>
      <c r="BO12" s="78"/>
      <c r="BP12" s="78"/>
      <c r="BQ12" s="78"/>
      <c r="BR12" s="78"/>
      <c r="BS12" s="78"/>
      <c r="BT12" s="78"/>
      <c r="BU12" s="78"/>
      <c r="BV12" s="78"/>
      <c r="BW12" s="78"/>
      <c r="BX12" s="78"/>
      <c r="BY12" s="78"/>
      <c r="BZ12" s="78"/>
      <c r="CA12" s="78"/>
      <c r="CB12" s="78"/>
      <c r="CC12" s="78"/>
      <c r="CD12" s="78"/>
    </row>
    <row r="13" spans="1:150" x14ac:dyDescent="0.25">
      <c r="A13" s="216" t="s">
        <v>748</v>
      </c>
      <c r="C13" s="147"/>
      <c r="E13" s="78"/>
      <c r="F13" s="78"/>
      <c r="G13" s="78"/>
      <c r="H13" s="78"/>
      <c r="I13" s="78"/>
      <c r="J13" s="78"/>
      <c r="K13" s="143"/>
      <c r="L13" s="78"/>
      <c r="M13" s="78"/>
      <c r="N13" s="78"/>
      <c r="O13" s="78"/>
      <c r="P13" s="78"/>
      <c r="Q13" s="78"/>
      <c r="R13" s="78"/>
      <c r="S13" s="78"/>
      <c r="T13" s="78"/>
      <c r="U13" s="78"/>
      <c r="V13" s="78"/>
      <c r="W13" s="78"/>
      <c r="X13" s="78"/>
      <c r="Y13" s="78"/>
      <c r="Z13" s="78"/>
      <c r="AA13" s="78"/>
      <c r="AB13" s="78"/>
      <c r="AC13" s="78"/>
      <c r="AD13" s="78"/>
      <c r="AE13" s="143"/>
      <c r="AF13" s="78"/>
      <c r="AG13" s="78"/>
      <c r="AH13" s="78"/>
      <c r="AI13" s="143"/>
      <c r="AJ13" s="78"/>
      <c r="AK13" s="78"/>
      <c r="AL13" s="78"/>
      <c r="AM13" s="143"/>
      <c r="AN13" s="78"/>
      <c r="AO13" s="78"/>
      <c r="AP13" s="78"/>
      <c r="AQ13" s="143"/>
      <c r="AR13" s="228"/>
      <c r="AS13" s="78"/>
      <c r="AT13" s="78"/>
      <c r="AU13" s="78"/>
      <c r="AV13" s="78"/>
      <c r="AW13" s="78"/>
      <c r="AX13" s="143"/>
      <c r="AY13" s="78"/>
      <c r="AZ13" s="78"/>
      <c r="BA13" s="78"/>
      <c r="BB13" s="78"/>
      <c r="BC13" s="78"/>
      <c r="BD13" s="78"/>
      <c r="BE13" s="78"/>
      <c r="BF13" s="143"/>
      <c r="BG13" s="78"/>
      <c r="BH13" s="78"/>
      <c r="BI13" s="78"/>
      <c r="BJ13" s="143"/>
      <c r="BK13" s="78"/>
      <c r="BL13" s="78"/>
      <c r="BM13" s="78"/>
      <c r="BN13" s="78"/>
      <c r="BO13" s="78"/>
      <c r="BP13" s="78"/>
      <c r="BQ13" s="78"/>
      <c r="BR13" s="78"/>
      <c r="BS13" s="78"/>
      <c r="BT13" s="78"/>
      <c r="BU13" s="78"/>
      <c r="BV13" s="78"/>
      <c r="BW13" s="78"/>
      <c r="BX13" s="78"/>
      <c r="BY13" s="78"/>
      <c r="BZ13" s="78"/>
      <c r="CA13" s="78"/>
      <c r="CB13" s="78"/>
      <c r="CC13" s="78"/>
      <c r="CD13" s="78"/>
    </row>
    <row r="14" spans="1:150" ht="114.75" x14ac:dyDescent="0.25">
      <c r="A14" s="217" t="s">
        <v>751</v>
      </c>
      <c r="E14" s="78"/>
      <c r="F14" s="78"/>
      <c r="G14" s="78"/>
      <c r="H14" s="78"/>
      <c r="I14" s="78"/>
      <c r="J14" s="78"/>
      <c r="K14" s="143"/>
      <c r="L14" s="78"/>
      <c r="M14" s="78"/>
      <c r="N14" s="78"/>
      <c r="O14" s="78"/>
      <c r="P14" s="78"/>
      <c r="Q14" s="78"/>
      <c r="R14" s="78"/>
      <c r="S14" s="78"/>
      <c r="T14" s="78"/>
      <c r="U14" s="78"/>
      <c r="V14" s="78"/>
      <c r="W14" s="78"/>
      <c r="X14" s="78"/>
      <c r="Y14" s="78"/>
      <c r="Z14" s="78"/>
      <c r="AA14" s="78"/>
      <c r="AB14" s="78"/>
      <c r="AC14" s="78"/>
      <c r="AD14" s="78"/>
      <c r="AE14" s="143"/>
      <c r="AF14" s="78"/>
      <c r="AG14" s="78"/>
      <c r="AH14" s="78"/>
      <c r="AI14" s="143"/>
      <c r="AJ14" s="78"/>
      <c r="AK14" s="78"/>
      <c r="AL14" s="78"/>
      <c r="AM14" s="143"/>
      <c r="AN14" s="78"/>
      <c r="AO14" s="78"/>
      <c r="AP14" s="78"/>
      <c r="AQ14" s="143"/>
      <c r="AR14" s="228"/>
      <c r="AS14" s="78"/>
      <c r="AT14" s="78"/>
      <c r="AU14" s="78"/>
      <c r="AV14" s="78"/>
      <c r="AW14" s="78"/>
      <c r="AX14" s="143"/>
      <c r="AY14" s="78"/>
      <c r="AZ14" s="78"/>
      <c r="BA14" s="78"/>
      <c r="BB14" s="78"/>
      <c r="BC14" s="78"/>
      <c r="BD14" s="78"/>
      <c r="BE14" s="78"/>
      <c r="BF14" s="143"/>
      <c r="BG14" s="78"/>
      <c r="BH14" s="78"/>
      <c r="BI14" s="78"/>
      <c r="BJ14" s="143"/>
      <c r="BK14" s="78"/>
      <c r="BL14" s="78"/>
      <c r="BM14" s="78"/>
      <c r="BN14" s="78"/>
      <c r="BO14" s="78"/>
      <c r="BP14" s="78"/>
      <c r="BQ14" s="78"/>
      <c r="BR14" s="78"/>
      <c r="BS14" s="78"/>
      <c r="BT14" s="78"/>
      <c r="BU14" s="78"/>
      <c r="BV14" s="78"/>
      <c r="BW14" s="78"/>
      <c r="BX14" s="78"/>
      <c r="BY14" s="78"/>
      <c r="BZ14" s="78"/>
      <c r="CA14" s="78"/>
      <c r="CB14" s="78"/>
      <c r="CC14" s="78"/>
      <c r="CD14" s="78"/>
    </row>
    <row r="15" spans="1:150" ht="51" x14ac:dyDescent="0.25">
      <c r="A15" s="214" t="s">
        <v>743</v>
      </c>
      <c r="E15" s="78"/>
      <c r="F15" s="78"/>
      <c r="G15" s="78"/>
      <c r="H15" s="78"/>
      <c r="I15" s="78"/>
      <c r="J15" s="78"/>
      <c r="K15" s="143"/>
      <c r="L15" s="78"/>
      <c r="M15" s="78"/>
      <c r="N15" s="78"/>
      <c r="O15" s="78"/>
      <c r="P15" s="78"/>
      <c r="Q15" s="78"/>
      <c r="R15" s="78"/>
      <c r="S15" s="78"/>
      <c r="T15" s="78"/>
      <c r="U15" s="78"/>
      <c r="V15" s="78"/>
      <c r="W15" s="78"/>
      <c r="X15" s="78"/>
      <c r="Y15" s="78"/>
      <c r="Z15" s="78"/>
      <c r="AA15" s="78"/>
      <c r="AB15" s="78"/>
      <c r="AC15" s="78"/>
      <c r="AD15" s="78"/>
      <c r="AE15" s="143"/>
      <c r="AF15" s="78"/>
      <c r="AG15" s="78"/>
      <c r="AH15" s="78"/>
      <c r="AI15" s="143"/>
      <c r="AJ15" s="78"/>
      <c r="AK15" s="78"/>
      <c r="AL15" s="78"/>
      <c r="AM15" s="143"/>
      <c r="AN15" s="78"/>
      <c r="AO15" s="78"/>
      <c r="AP15" s="78"/>
      <c r="AQ15" s="143"/>
      <c r="AR15" s="78"/>
      <c r="AS15" s="78"/>
      <c r="AT15" s="78"/>
      <c r="AU15" s="78"/>
      <c r="AV15" s="78"/>
      <c r="AW15" s="78"/>
      <c r="AX15" s="143"/>
      <c r="AY15" s="78"/>
      <c r="AZ15" s="78"/>
      <c r="BA15" s="78"/>
      <c r="BB15" s="78"/>
      <c r="BC15" s="78"/>
      <c r="BD15" s="78"/>
      <c r="BE15" s="78"/>
      <c r="BF15" s="143"/>
      <c r="BG15" s="78"/>
      <c r="BH15" s="78"/>
      <c r="BI15" s="78"/>
      <c r="BJ15" s="143"/>
      <c r="BK15" s="78"/>
      <c r="BL15" s="78"/>
      <c r="BM15" s="78"/>
      <c r="BN15" s="78"/>
      <c r="BO15" s="78"/>
      <c r="BP15" s="78"/>
      <c r="BQ15" s="78"/>
      <c r="BR15" s="78"/>
      <c r="BS15" s="78"/>
      <c r="BT15" s="78"/>
      <c r="BU15" s="78"/>
      <c r="BV15" s="78"/>
      <c r="BW15" s="78"/>
      <c r="BX15" s="78"/>
      <c r="BY15" s="78"/>
      <c r="BZ15" s="78"/>
      <c r="CA15" s="78"/>
      <c r="CB15" s="78"/>
      <c r="CC15" s="78"/>
      <c r="CD15" s="78"/>
    </row>
    <row r="16" spans="1:150" ht="165.75" x14ac:dyDescent="0.25">
      <c r="A16" s="214" t="s">
        <v>744</v>
      </c>
      <c r="E16" s="78"/>
      <c r="F16" s="78"/>
      <c r="G16" s="78"/>
      <c r="H16" s="78"/>
      <c r="I16" s="78"/>
      <c r="J16" s="78"/>
      <c r="K16" s="143"/>
      <c r="L16" s="78"/>
      <c r="M16" s="78"/>
      <c r="N16" s="78"/>
      <c r="O16" s="78"/>
      <c r="P16" s="78"/>
      <c r="Q16" s="78"/>
      <c r="R16" s="78"/>
      <c r="S16" s="78"/>
      <c r="T16" s="78"/>
      <c r="U16" s="78"/>
      <c r="V16" s="78"/>
      <c r="W16" s="78"/>
      <c r="X16" s="78"/>
      <c r="Y16" s="78"/>
      <c r="Z16" s="78"/>
      <c r="AA16" s="78"/>
      <c r="AB16" s="78"/>
      <c r="AC16" s="78"/>
      <c r="AD16" s="78"/>
      <c r="AE16" s="143"/>
      <c r="AF16" s="78"/>
      <c r="AG16" s="78"/>
      <c r="AH16" s="78"/>
      <c r="AI16" s="143"/>
      <c r="AJ16" s="78"/>
      <c r="AK16" s="78"/>
      <c r="AL16" s="78"/>
      <c r="AM16" s="143"/>
      <c r="AN16" s="78"/>
      <c r="AO16" s="78"/>
      <c r="AP16" s="78"/>
      <c r="AQ16" s="143"/>
      <c r="AR16" s="78">
        <f>(1023.451-(216.785+1.128+227.224+97.661+66)-(117.5+65.1+64.8))*0.76+(1023.451-(216.785+1.128+227.224+97.661+66)-(117.5+65.1+64.8))*0.24</f>
        <v>167.25300000000004</v>
      </c>
      <c r="AS16" s="78"/>
      <c r="AT16" s="78"/>
      <c r="AU16" s="78"/>
      <c r="AV16" s="78"/>
      <c r="AW16" s="78"/>
      <c r="AX16" s="143"/>
      <c r="AY16" s="78"/>
      <c r="AZ16" s="78"/>
      <c r="BA16" s="78"/>
      <c r="BB16" s="78"/>
      <c r="BC16" s="78"/>
      <c r="BD16" s="78"/>
      <c r="BE16" s="78"/>
      <c r="BF16" s="143"/>
      <c r="BG16" s="78"/>
      <c r="BH16" s="78"/>
      <c r="BI16" s="78"/>
      <c r="BJ16" s="143"/>
      <c r="BK16" s="78"/>
      <c r="BL16" s="78"/>
      <c r="BM16" s="78"/>
      <c r="BN16" s="78"/>
      <c r="BO16" s="78"/>
      <c r="BP16" s="78"/>
      <c r="BQ16" s="78"/>
      <c r="BR16" s="78"/>
      <c r="BS16" s="78"/>
      <c r="BT16" s="78"/>
      <c r="BU16" s="78"/>
      <c r="BV16" s="78"/>
      <c r="BW16" s="78"/>
      <c r="BX16" s="78"/>
      <c r="BY16" s="78"/>
      <c r="BZ16" s="78"/>
      <c r="CA16" s="78"/>
      <c r="CB16" s="78"/>
      <c r="CC16" s="78"/>
      <c r="CD16" s="78"/>
    </row>
    <row r="17" spans="1:82" ht="63.75" x14ac:dyDescent="0.25">
      <c r="A17" s="214" t="s">
        <v>745</v>
      </c>
      <c r="E17" s="78"/>
      <c r="F17" s="78"/>
      <c r="G17" s="78"/>
      <c r="H17" s="78"/>
      <c r="I17" s="78"/>
      <c r="J17" s="78"/>
      <c r="K17" s="143"/>
      <c r="L17" s="78"/>
      <c r="M17" s="78"/>
      <c r="N17" s="78"/>
      <c r="O17" s="78"/>
      <c r="P17" s="78"/>
      <c r="Q17" s="78"/>
      <c r="R17" s="78"/>
      <c r="S17" s="78"/>
      <c r="T17" s="78"/>
      <c r="U17" s="78"/>
      <c r="V17" s="78"/>
      <c r="W17" s="78"/>
      <c r="X17" s="78"/>
      <c r="Y17" s="78"/>
      <c r="Z17" s="78"/>
      <c r="AA17" s="78"/>
      <c r="AB17" s="78"/>
      <c r="AC17" s="78"/>
      <c r="AD17" s="78"/>
      <c r="AE17" s="143"/>
      <c r="AF17" s="78"/>
      <c r="AG17" s="78"/>
      <c r="AH17" s="78"/>
      <c r="AI17" s="143"/>
      <c r="AJ17" s="78"/>
      <c r="AK17" s="78"/>
      <c r="AL17" s="78"/>
      <c r="AM17" s="143"/>
      <c r="AN17" s="78"/>
      <c r="AO17" s="78"/>
      <c r="AP17" s="78"/>
      <c r="AQ17" s="143"/>
      <c r="AR17" s="228">
        <f>1023.451+66-(216.785+1.128+227.224+97.661+66)</f>
        <v>480.65300000000002</v>
      </c>
      <c r="AS17" s="78"/>
      <c r="AT17" s="78"/>
      <c r="AU17" s="78"/>
      <c r="AV17" s="78"/>
      <c r="AW17" s="78"/>
      <c r="AX17" s="143"/>
      <c r="AY17" s="78"/>
      <c r="AZ17" s="78"/>
      <c r="BA17" s="78"/>
      <c r="BB17" s="78"/>
      <c r="BC17" s="78"/>
      <c r="BD17" s="78"/>
      <c r="BE17" s="78"/>
      <c r="BF17" s="143"/>
      <c r="BG17" s="78"/>
      <c r="BH17" s="78"/>
      <c r="BI17" s="78"/>
      <c r="BJ17" s="143"/>
      <c r="BK17" s="78"/>
      <c r="BL17" s="78"/>
      <c r="BM17" s="78"/>
      <c r="BN17" s="78"/>
      <c r="BO17" s="78"/>
      <c r="BP17" s="78"/>
      <c r="BQ17" s="78"/>
      <c r="BR17" s="78"/>
      <c r="BS17" s="78"/>
      <c r="BT17" s="78"/>
      <c r="BU17" s="78"/>
      <c r="BV17" s="78"/>
      <c r="BW17" s="78"/>
      <c r="BX17" s="78"/>
      <c r="BY17" s="78"/>
      <c r="BZ17" s="78"/>
      <c r="CA17" s="78"/>
      <c r="CB17" s="78"/>
      <c r="CC17" s="78"/>
      <c r="CD17" s="78"/>
    </row>
    <row r="18" spans="1:82" ht="127.5" x14ac:dyDescent="0.25">
      <c r="A18" s="214" t="s">
        <v>746</v>
      </c>
      <c r="E18" s="78"/>
      <c r="F18" s="78"/>
      <c r="G18" s="78"/>
      <c r="H18" s="78"/>
      <c r="I18" s="78"/>
      <c r="J18" s="78"/>
      <c r="K18" s="143"/>
      <c r="L18" s="78"/>
      <c r="M18" s="78"/>
      <c r="N18" s="78"/>
      <c r="O18" s="78"/>
      <c r="P18" s="78"/>
      <c r="Q18" s="78"/>
      <c r="R18" s="78"/>
      <c r="S18" s="78"/>
      <c r="T18" s="78"/>
      <c r="U18" s="78"/>
      <c r="V18" s="78"/>
      <c r="W18" s="78"/>
      <c r="X18" s="78"/>
      <c r="Y18" s="78"/>
      <c r="Z18" s="78"/>
      <c r="AA18" s="78"/>
      <c r="AB18" s="78"/>
      <c r="AC18" s="78"/>
      <c r="AD18" s="78"/>
      <c r="AE18" s="143"/>
      <c r="AF18" s="78"/>
      <c r="AG18" s="78"/>
      <c r="AH18" s="78"/>
      <c r="AI18" s="143"/>
      <c r="AJ18" s="78"/>
      <c r="AK18" s="78"/>
      <c r="AL18" s="78"/>
      <c r="AM18" s="143"/>
      <c r="AN18" s="78"/>
      <c r="AO18" s="78"/>
      <c r="AP18" s="78"/>
      <c r="AQ18" s="143"/>
      <c r="AR18" s="78"/>
      <c r="AS18" s="78"/>
      <c r="AT18" s="78"/>
      <c r="AU18" s="78"/>
      <c r="AV18" s="78"/>
      <c r="AW18" s="78"/>
      <c r="AX18" s="143"/>
      <c r="AY18" s="78"/>
      <c r="AZ18" s="78"/>
      <c r="BA18" s="78"/>
      <c r="BB18" s="78"/>
      <c r="BC18" s="78"/>
      <c r="BD18" s="78"/>
      <c r="BE18" s="78"/>
      <c r="BF18" s="143"/>
      <c r="BG18" s="78"/>
      <c r="BH18" s="78"/>
      <c r="BI18" s="78"/>
      <c r="BJ18" s="143"/>
      <c r="BK18" s="78"/>
      <c r="BL18" s="78"/>
      <c r="BM18" s="78"/>
      <c r="BN18" s="78"/>
      <c r="BO18" s="78"/>
      <c r="BP18" s="78"/>
      <c r="BQ18" s="78"/>
      <c r="BR18" s="78"/>
      <c r="BS18" s="78"/>
      <c r="BT18" s="78"/>
      <c r="BU18" s="78"/>
      <c r="BV18" s="78"/>
      <c r="BW18" s="78"/>
      <c r="BX18" s="78"/>
      <c r="BY18" s="78"/>
      <c r="BZ18" s="78"/>
      <c r="CA18" s="78"/>
      <c r="CB18" s="78"/>
      <c r="CC18" s="78"/>
      <c r="CD18" s="78"/>
    </row>
    <row r="19" spans="1:82" ht="63.75" x14ac:dyDescent="0.25">
      <c r="A19" s="214" t="s">
        <v>747</v>
      </c>
      <c r="E19" s="78"/>
      <c r="F19" s="78"/>
      <c r="G19" s="78"/>
      <c r="H19" s="78"/>
      <c r="I19" s="78"/>
      <c r="J19" s="78"/>
      <c r="K19" s="143"/>
      <c r="L19" s="78"/>
      <c r="M19" s="78"/>
      <c r="N19" s="78"/>
      <c r="O19" s="78"/>
      <c r="P19" s="78"/>
      <c r="Q19" s="78"/>
      <c r="R19" s="78"/>
      <c r="S19" s="78"/>
      <c r="T19" s="78"/>
      <c r="U19" s="78"/>
      <c r="V19" s="78"/>
      <c r="W19" s="78"/>
      <c r="X19" s="78"/>
      <c r="Y19" s="78"/>
      <c r="Z19" s="78"/>
      <c r="AA19" s="78"/>
      <c r="AB19" s="78"/>
      <c r="AC19" s="78"/>
      <c r="AD19" s="78"/>
      <c r="AE19" s="143"/>
      <c r="AF19" s="78"/>
      <c r="AG19" s="78"/>
      <c r="AH19" s="78"/>
      <c r="AI19" s="143"/>
      <c r="AJ19" s="78"/>
      <c r="AK19" s="78"/>
      <c r="AL19" s="78"/>
      <c r="AM19" s="143"/>
      <c r="AN19" s="78"/>
      <c r="AO19" s="78"/>
      <c r="AP19" s="78"/>
      <c r="AQ19" s="143"/>
      <c r="AR19" s="78"/>
      <c r="AS19" s="78"/>
      <c r="AT19" s="78"/>
      <c r="AU19" s="78"/>
      <c r="AV19" s="78"/>
      <c r="AW19" s="78"/>
      <c r="AX19" s="143"/>
      <c r="AY19" s="78"/>
      <c r="AZ19" s="78"/>
      <c r="BA19" s="78"/>
      <c r="BB19" s="78"/>
      <c r="BC19" s="78"/>
      <c r="BD19" s="78"/>
      <c r="BE19" s="78"/>
      <c r="BF19" s="143"/>
      <c r="BG19" s="78"/>
      <c r="BH19" s="78"/>
      <c r="BI19" s="78"/>
      <c r="BJ19" s="143"/>
      <c r="BK19" s="78"/>
      <c r="BL19" s="78"/>
      <c r="BM19" s="78"/>
      <c r="BN19" s="78"/>
      <c r="BO19" s="78"/>
      <c r="BP19" s="78"/>
      <c r="BQ19" s="78"/>
      <c r="BR19" s="78"/>
      <c r="BS19" s="78"/>
      <c r="BT19" s="78"/>
      <c r="BU19" s="78"/>
      <c r="BV19" s="78"/>
      <c r="BW19" s="78"/>
      <c r="BX19" s="78"/>
      <c r="BY19" s="78"/>
      <c r="BZ19" s="78"/>
      <c r="CA19" s="78"/>
      <c r="CB19" s="78"/>
      <c r="CC19" s="78"/>
      <c r="CD19" s="78"/>
    </row>
    <row r="20" spans="1:82" x14ac:dyDescent="0.25">
      <c r="A20" s="146"/>
      <c r="E20" s="78"/>
      <c r="F20" s="78"/>
      <c r="G20" s="78"/>
      <c r="H20" s="78"/>
      <c r="I20" s="78"/>
      <c r="J20" s="78"/>
      <c r="K20" s="143"/>
      <c r="L20" s="78"/>
      <c r="M20" s="78"/>
      <c r="N20" s="78"/>
      <c r="O20" s="78"/>
      <c r="P20" s="78"/>
      <c r="Q20" s="78"/>
      <c r="R20" s="78"/>
      <c r="S20" s="78"/>
      <c r="T20" s="78"/>
      <c r="U20" s="78"/>
      <c r="V20" s="78"/>
      <c r="W20" s="78"/>
      <c r="X20" s="78"/>
      <c r="Y20" s="78"/>
      <c r="Z20" s="78"/>
      <c r="AA20" s="78"/>
      <c r="AB20" s="78"/>
      <c r="AC20" s="78"/>
      <c r="AD20" s="78"/>
      <c r="AE20" s="143"/>
      <c r="AF20" s="78"/>
      <c r="AG20" s="78"/>
      <c r="AH20" s="78"/>
      <c r="AI20" s="143"/>
      <c r="AJ20" s="78"/>
      <c r="AK20" s="78"/>
      <c r="AL20" s="78"/>
      <c r="AM20" s="143"/>
      <c r="AN20" s="78"/>
      <c r="AO20" s="78"/>
      <c r="AP20" s="78"/>
      <c r="AQ20" s="143"/>
      <c r="AR20" s="78"/>
      <c r="AS20" s="78"/>
      <c r="AT20" s="78"/>
      <c r="AU20" s="78"/>
      <c r="AV20" s="78"/>
      <c r="AW20" s="78"/>
      <c r="AX20" s="143"/>
      <c r="AY20" s="78"/>
      <c r="AZ20" s="78"/>
      <c r="BA20" s="78"/>
      <c r="BB20" s="78"/>
      <c r="BC20" s="78"/>
      <c r="BD20" s="78"/>
      <c r="BE20" s="78"/>
      <c r="BF20" s="143"/>
      <c r="BG20" s="78"/>
      <c r="BH20" s="78"/>
      <c r="BI20" s="78"/>
      <c r="BJ20" s="143"/>
      <c r="BK20" s="78"/>
      <c r="BL20" s="78"/>
      <c r="BM20" s="78"/>
      <c r="BN20" s="78"/>
      <c r="BO20" s="78"/>
      <c r="BP20" s="78"/>
      <c r="BQ20" s="78"/>
      <c r="BR20" s="78"/>
      <c r="BS20" s="78"/>
      <c r="BT20" s="78"/>
      <c r="BU20" s="78"/>
      <c r="BV20" s="78"/>
      <c r="BW20" s="78"/>
      <c r="BX20" s="78"/>
      <c r="BY20" s="78"/>
      <c r="BZ20" s="78"/>
      <c r="CA20" s="78"/>
      <c r="CB20" s="78"/>
      <c r="CC20" s="78"/>
      <c r="CD20" s="78"/>
    </row>
    <row r="21" spans="1:82" x14ac:dyDescent="0.25">
      <c r="A21" s="146"/>
      <c r="E21" s="78"/>
      <c r="F21" s="78"/>
      <c r="G21" s="78"/>
      <c r="H21" s="78"/>
      <c r="I21" s="78"/>
      <c r="J21" s="78"/>
      <c r="K21" s="143"/>
      <c r="L21" s="78"/>
      <c r="M21" s="78"/>
      <c r="N21" s="78"/>
      <c r="O21" s="78"/>
      <c r="P21" s="78"/>
      <c r="Q21" s="78"/>
      <c r="R21" s="78"/>
      <c r="S21" s="78"/>
      <c r="T21" s="78"/>
      <c r="U21" s="78"/>
      <c r="V21" s="78"/>
      <c r="W21" s="78"/>
      <c r="X21" s="78"/>
      <c r="Y21" s="78"/>
      <c r="Z21" s="78"/>
      <c r="AA21" s="78"/>
      <c r="AB21" s="78"/>
      <c r="AC21" s="78"/>
      <c r="AD21" s="78"/>
      <c r="AE21" s="143"/>
      <c r="AF21" s="78"/>
      <c r="AG21" s="78"/>
      <c r="AH21" s="78"/>
      <c r="AI21" s="143"/>
      <c r="AJ21" s="78"/>
      <c r="AK21" s="78"/>
      <c r="AL21" s="78"/>
      <c r="AM21" s="143"/>
      <c r="AN21" s="78"/>
      <c r="AO21" s="78"/>
      <c r="AP21" s="78"/>
      <c r="AQ21" s="143"/>
      <c r="AR21" s="78"/>
      <c r="AS21" s="78"/>
      <c r="AT21" s="78"/>
      <c r="AU21" s="78"/>
      <c r="AV21" s="78"/>
      <c r="AW21" s="78"/>
      <c r="AX21" s="143"/>
      <c r="AY21" s="78"/>
      <c r="AZ21" s="78"/>
      <c r="BA21" s="78"/>
      <c r="BB21" s="78"/>
      <c r="BC21" s="78"/>
      <c r="BD21" s="78"/>
      <c r="BE21" s="78"/>
      <c r="BF21" s="143"/>
      <c r="BG21" s="78"/>
      <c r="BH21" s="78"/>
      <c r="BI21" s="78"/>
      <c r="BJ21" s="143"/>
      <c r="BK21" s="78"/>
      <c r="BL21" s="78"/>
      <c r="BM21" s="78"/>
      <c r="BN21" s="78"/>
      <c r="BO21" s="78"/>
      <c r="BP21" s="78"/>
      <c r="BQ21" s="78"/>
      <c r="BR21" s="78"/>
      <c r="BS21" s="78"/>
      <c r="BT21" s="78"/>
      <c r="BU21" s="78"/>
      <c r="BV21" s="78"/>
      <c r="BW21" s="78"/>
      <c r="BX21" s="78"/>
      <c r="BY21" s="78"/>
      <c r="BZ21" s="78"/>
      <c r="CA21" s="78"/>
      <c r="CB21" s="78"/>
      <c r="CC21" s="78"/>
      <c r="CD21" s="78"/>
    </row>
    <row r="22" spans="1:82" x14ac:dyDescent="0.25">
      <c r="A22" s="146"/>
      <c r="E22" s="78"/>
      <c r="F22" s="78"/>
      <c r="G22" s="78"/>
      <c r="H22" s="78"/>
      <c r="I22" s="78"/>
      <c r="J22" s="78"/>
      <c r="K22" s="143"/>
      <c r="L22" s="78"/>
      <c r="M22" s="78"/>
      <c r="N22" s="78"/>
      <c r="O22" s="78"/>
      <c r="P22" s="78"/>
      <c r="Q22" s="78"/>
      <c r="R22" s="78"/>
      <c r="S22" s="78"/>
      <c r="T22" s="78"/>
      <c r="U22" s="78"/>
      <c r="V22" s="78"/>
      <c r="W22" s="78"/>
      <c r="X22" s="78"/>
      <c r="Y22" s="78"/>
      <c r="Z22" s="78"/>
      <c r="AA22" s="78"/>
      <c r="AB22" s="78"/>
      <c r="AC22" s="78"/>
      <c r="AD22" s="78"/>
      <c r="AE22" s="143"/>
      <c r="AF22" s="78"/>
      <c r="AG22" s="78"/>
      <c r="AH22" s="78"/>
      <c r="AI22" s="143"/>
      <c r="AJ22" s="78"/>
      <c r="AK22" s="78"/>
      <c r="AL22" s="78"/>
      <c r="AM22" s="143"/>
      <c r="AN22" s="78"/>
      <c r="AO22" s="78"/>
      <c r="AP22" s="78"/>
      <c r="AQ22" s="143"/>
      <c r="AR22" s="78"/>
      <c r="AS22" s="78"/>
      <c r="AT22" s="78"/>
      <c r="AU22" s="78"/>
      <c r="AV22" s="78"/>
      <c r="AW22" s="78"/>
      <c r="AX22" s="143"/>
      <c r="AY22" s="78"/>
      <c r="AZ22" s="78"/>
      <c r="BA22" s="78"/>
      <c r="BB22" s="78"/>
      <c r="BC22" s="78"/>
      <c r="BD22" s="78"/>
      <c r="BE22" s="78"/>
      <c r="BF22" s="143"/>
      <c r="BG22" s="78"/>
      <c r="BH22" s="78"/>
      <c r="BI22" s="78"/>
      <c r="BJ22" s="143"/>
      <c r="BK22" s="78"/>
      <c r="BL22" s="78"/>
      <c r="BM22" s="78"/>
      <c r="BN22" s="78"/>
      <c r="BO22" s="78"/>
      <c r="BP22" s="78"/>
      <c r="BQ22" s="78"/>
      <c r="BR22" s="78"/>
      <c r="BS22" s="78"/>
      <c r="BT22" s="78"/>
      <c r="BU22" s="78"/>
      <c r="BV22" s="78"/>
      <c r="BW22" s="78"/>
      <c r="BX22" s="78"/>
      <c r="BY22" s="78"/>
      <c r="BZ22" s="78"/>
      <c r="CA22" s="78"/>
      <c r="CB22" s="78"/>
      <c r="CC22" s="78"/>
      <c r="CD22" s="78"/>
    </row>
    <row r="23" spans="1:82" x14ac:dyDescent="0.25">
      <c r="A23" s="146"/>
      <c r="E23" s="78"/>
      <c r="F23" s="78"/>
      <c r="G23" s="78"/>
      <c r="H23" s="78"/>
      <c r="I23" s="78"/>
      <c r="J23" s="78"/>
      <c r="K23" s="143"/>
      <c r="L23" s="78"/>
      <c r="M23" s="78"/>
      <c r="N23" s="78"/>
      <c r="O23" s="78"/>
      <c r="P23" s="78"/>
      <c r="Q23" s="78"/>
      <c r="R23" s="78"/>
      <c r="S23" s="78"/>
      <c r="T23" s="78"/>
      <c r="U23" s="78"/>
      <c r="V23" s="78"/>
      <c r="W23" s="78"/>
      <c r="X23" s="78"/>
      <c r="Y23" s="78"/>
      <c r="Z23" s="78"/>
      <c r="AA23" s="78"/>
      <c r="AB23" s="78"/>
      <c r="AC23" s="78"/>
      <c r="AD23" s="78"/>
      <c r="AE23" s="143"/>
      <c r="AF23" s="78"/>
      <c r="AG23" s="78"/>
      <c r="AH23" s="78"/>
      <c r="AI23" s="143"/>
      <c r="AJ23" s="78"/>
      <c r="AK23" s="78"/>
      <c r="AL23" s="78"/>
      <c r="AM23" s="143"/>
      <c r="AN23" s="78"/>
      <c r="AO23" s="78"/>
      <c r="AP23" s="78"/>
      <c r="AQ23" s="143"/>
      <c r="AR23" s="78"/>
      <c r="AS23" s="78"/>
      <c r="AT23" s="78"/>
      <c r="AU23" s="78"/>
      <c r="AV23" s="78"/>
      <c r="AW23" s="78"/>
      <c r="AX23" s="143"/>
      <c r="AY23" s="78"/>
      <c r="AZ23" s="78"/>
      <c r="BA23" s="78"/>
      <c r="BB23" s="78"/>
      <c r="BC23" s="78"/>
      <c r="BD23" s="78"/>
      <c r="BE23" s="78"/>
      <c r="BF23" s="143"/>
      <c r="BG23" s="78"/>
      <c r="BH23" s="78"/>
      <c r="BI23" s="78"/>
      <c r="BJ23" s="143"/>
      <c r="BK23" s="78"/>
      <c r="BL23" s="78"/>
      <c r="BM23" s="78"/>
      <c r="BN23" s="78"/>
      <c r="BO23" s="78"/>
      <c r="BP23" s="78"/>
      <c r="BQ23" s="78"/>
      <c r="BR23" s="78"/>
      <c r="BS23" s="78"/>
      <c r="BT23" s="78"/>
      <c r="BU23" s="78"/>
      <c r="BV23" s="78"/>
      <c r="BW23" s="78"/>
      <c r="BX23" s="78"/>
      <c r="BY23" s="78"/>
      <c r="BZ23" s="78"/>
      <c r="CA23" s="78"/>
      <c r="CB23" s="78"/>
      <c r="CC23" s="78"/>
      <c r="CD23" s="78"/>
    </row>
    <row r="24" spans="1:82" x14ac:dyDescent="0.25">
      <c r="A24" s="146"/>
      <c r="E24" s="78"/>
      <c r="F24" s="78"/>
      <c r="G24" s="78"/>
      <c r="H24" s="78"/>
      <c r="I24" s="78"/>
      <c r="J24" s="78"/>
      <c r="K24" s="143"/>
      <c r="L24" s="78"/>
      <c r="M24" s="78"/>
      <c r="N24" s="78"/>
      <c r="O24" s="78"/>
      <c r="P24" s="78"/>
      <c r="Q24" s="78"/>
      <c r="R24" s="78"/>
      <c r="S24" s="78"/>
      <c r="T24" s="78"/>
      <c r="U24" s="78"/>
      <c r="V24" s="78"/>
      <c r="W24" s="78"/>
      <c r="X24" s="78"/>
      <c r="Y24" s="78"/>
      <c r="Z24" s="78"/>
      <c r="AA24" s="78"/>
      <c r="AB24" s="78"/>
      <c r="AC24" s="78"/>
      <c r="AD24" s="78"/>
      <c r="AE24" s="143"/>
      <c r="AF24" s="78"/>
      <c r="AG24" s="78"/>
      <c r="AH24" s="78"/>
      <c r="AI24" s="143"/>
      <c r="AJ24" s="78"/>
      <c r="AK24" s="78"/>
      <c r="AL24" s="78"/>
      <c r="AM24" s="143"/>
      <c r="AN24" s="78"/>
      <c r="AO24" s="78"/>
      <c r="AP24" s="78"/>
      <c r="AQ24" s="143"/>
      <c r="AR24" s="78"/>
      <c r="AS24" s="78"/>
      <c r="AT24" s="78"/>
      <c r="AU24" s="78"/>
      <c r="AV24" s="78"/>
      <c r="AW24" s="78"/>
      <c r="AX24" s="143"/>
      <c r="AY24" s="78"/>
      <c r="AZ24" s="78"/>
      <c r="BA24" s="78"/>
      <c r="BB24" s="78"/>
      <c r="BC24" s="78"/>
      <c r="BD24" s="78"/>
      <c r="BE24" s="78"/>
      <c r="BF24" s="143"/>
      <c r="BG24" s="78"/>
      <c r="BH24" s="78"/>
      <c r="BI24" s="78"/>
      <c r="BJ24" s="143"/>
      <c r="BK24" s="78"/>
      <c r="BL24" s="78"/>
      <c r="BM24" s="78"/>
      <c r="BN24" s="78"/>
      <c r="BO24" s="78"/>
      <c r="BP24" s="78"/>
      <c r="BQ24" s="78"/>
      <c r="BR24" s="78"/>
      <c r="BS24" s="78"/>
      <c r="BT24" s="78"/>
      <c r="BU24" s="78"/>
      <c r="BV24" s="78"/>
      <c r="BW24" s="78"/>
      <c r="BX24" s="78"/>
      <c r="BY24" s="78"/>
      <c r="BZ24" s="78"/>
      <c r="CA24" s="78"/>
      <c r="CB24" s="78"/>
      <c r="CC24" s="78"/>
      <c r="CD24" s="78"/>
    </row>
  </sheetData>
  <conditionalFormatting sqref="E4">
    <cfRule type="cellIs" dxfId="16" priority="17" operator="equal">
      <formula>0</formula>
    </cfRule>
  </conditionalFormatting>
  <conditionalFormatting sqref="F4">
    <cfRule type="cellIs" dxfId="15" priority="16" operator="equal">
      <formula>0</formula>
    </cfRule>
  </conditionalFormatting>
  <conditionalFormatting sqref="K4">
    <cfRule type="cellIs" dxfId="14" priority="15" operator="equal">
      <formula>0</formula>
    </cfRule>
  </conditionalFormatting>
  <conditionalFormatting sqref="AB4">
    <cfRule type="cellIs" dxfId="13" priority="14" operator="equal">
      <formula>0</formula>
    </cfRule>
  </conditionalFormatting>
  <conditionalFormatting sqref="W4">
    <cfRule type="cellIs" dxfId="12" priority="13" operator="equal">
      <formula>0</formula>
    </cfRule>
  </conditionalFormatting>
  <conditionalFormatting sqref="U4:V4">
    <cfRule type="cellIs" dxfId="11" priority="12" operator="equal">
      <formula>0</formula>
    </cfRule>
  </conditionalFormatting>
  <conditionalFormatting sqref="AC4">
    <cfRule type="cellIs" dxfId="10" priority="11" operator="equal">
      <formula>0</formula>
    </cfRule>
  </conditionalFormatting>
  <conditionalFormatting sqref="AI4">
    <cfRule type="cellIs" dxfId="9" priority="10" operator="equal">
      <formula>0</formula>
    </cfRule>
  </conditionalFormatting>
  <conditionalFormatting sqref="AM4">
    <cfRule type="cellIs" dxfId="8" priority="9" operator="equal">
      <formula>0</formula>
    </cfRule>
  </conditionalFormatting>
  <conditionalFormatting sqref="AN4:AO4">
    <cfRule type="cellIs" dxfId="7" priority="8" operator="equal">
      <formula>0</formula>
    </cfRule>
  </conditionalFormatting>
  <conditionalFormatting sqref="AQ4">
    <cfRule type="cellIs" dxfId="6" priority="7" operator="equal">
      <formula>0</formula>
    </cfRule>
  </conditionalFormatting>
  <conditionalFormatting sqref="AE4">
    <cfRule type="cellIs" dxfId="5" priority="6" operator="equal">
      <formula>0</formula>
    </cfRule>
  </conditionalFormatting>
  <conditionalFormatting sqref="AF4:AH4">
    <cfRule type="cellIs" dxfId="4" priority="5" operator="equal">
      <formula>0</formula>
    </cfRule>
  </conditionalFormatting>
  <conditionalFormatting sqref="BF4">
    <cfRule type="cellIs" dxfId="3" priority="4" operator="equal">
      <formula>0</formula>
    </cfRule>
  </conditionalFormatting>
  <conditionalFormatting sqref="BG4:BI4">
    <cfRule type="cellIs" dxfId="2" priority="3" operator="equal">
      <formula>0</formula>
    </cfRule>
  </conditionalFormatting>
  <conditionalFormatting sqref="BJ4">
    <cfRule type="cellIs" dxfId="1" priority="2" operator="equal">
      <formula>0</formula>
    </cfRule>
  </conditionalFormatting>
  <conditionalFormatting sqref="BK4:BM4">
    <cfRule type="cellIs" dxfId="0" priority="1" operator="equal">
      <formula>0</formula>
    </cfRule>
  </conditionalFormatting>
  <pageMargins left="0.7" right="0.7" top="0.75" bottom="0.75" header="0.3" footer="0.3"/>
  <pageSetup paperSize="9"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Energislagsindikator</vt:lpstr>
      <vt:lpstr>Energislagsindikator FV 2017</vt:lpstr>
      <vt:lpstr>Fjärrvärmestatistik 2012</vt:lpstr>
      <vt:lpstr>Fortum Värme 2017</vt:lpstr>
      <vt:lpstr>Elslag</vt:lpstr>
      <vt:lpstr>Nät2012</vt:lpstr>
      <vt:lpstr>Nät2012b</vt:lpstr>
      <vt:lpstr>Nät2012data</vt:lpstr>
      <vt:lpstr>Energislagsindikator!Print_Area</vt:lpstr>
    </vt:vector>
  </TitlesOfParts>
  <Company>Högskolan i Gävle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mga</dc:creator>
  <cp:lastModifiedBy>Andersson Anna</cp:lastModifiedBy>
  <cp:lastPrinted>2013-05-27T11:54:20Z</cp:lastPrinted>
  <dcterms:created xsi:type="dcterms:W3CDTF">2008-03-06T15:09:08Z</dcterms:created>
  <dcterms:modified xsi:type="dcterms:W3CDTF">2017-09-15T11:56:05Z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1576544427</vt:i4>
  </property>
  <property fmtid="{D5CDD505-2E9C-101B-9397-08002B2CF9AE}" pid="3" name="_NewReviewCycle">
    <vt:lpwstr/>
  </property>
  <property fmtid="{D5CDD505-2E9C-101B-9397-08002B2CF9AE}" pid="4" name="_EmailSubject">
    <vt:lpwstr>Uppdatering av hemsidan</vt:lpwstr>
  </property>
  <property fmtid="{D5CDD505-2E9C-101B-9397-08002B2CF9AE}" pid="5" name="_AuthorEmail">
    <vt:lpwstr>Christer.Boberg@fortum.com</vt:lpwstr>
  </property>
  <property fmtid="{D5CDD505-2E9C-101B-9397-08002B2CF9AE}" pid="6" name="_AuthorEmailDisplayName">
    <vt:lpwstr>Boberg Christer</vt:lpwstr>
  </property>
  <property fmtid="{D5CDD505-2E9C-101B-9397-08002B2CF9AE}" pid="7" name="_ReviewingToolsShownOnce">
    <vt:lpwstr/>
  </property>
</Properties>
</file>